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rosa mejia\Desktop\SEGUIMIENTO I TRIMESTRE 2023 ROSA\UE 18 CURRICULUM Y EVALUACIÓN\"/>
    </mc:Choice>
  </mc:AlternateContent>
  <xr:revisionPtr revIDLastSave="0" documentId="13_ncr:1_{7D4EF0B2-0605-479F-BDA9-D7B5A152B17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atriz planificación 2023" sheetId="1" r:id="rId1"/>
    <sheet name="UPEG" sheetId="2" r:id="rId2"/>
    <sheet name="Consolidado" sheetId="3" r:id="rId3"/>
    <sheet name="PGM" sheetId="4" r:id="rId4"/>
    <sheet name="Presupuesto por actividad" sheetId="5" r:id="rId5"/>
    <sheet name="FP05" sheetId="6" r:id="rId6"/>
  </sheets>
  <externalReferences>
    <externalReference r:id="rId7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D32" i="1" l="1"/>
  <c r="M23" i="6"/>
  <c r="K23" i="6"/>
  <c r="E23" i="6"/>
  <c r="Q22" i="6"/>
  <c r="Q23" i="6" s="1"/>
  <c r="P22" i="6"/>
  <c r="P23" i="6" s="1"/>
  <c r="O22" i="6"/>
  <c r="O23" i="6" s="1"/>
  <c r="N22" i="6"/>
  <c r="M22" i="6"/>
  <c r="L22" i="6"/>
  <c r="L23" i="6" s="1"/>
  <c r="K22" i="6"/>
  <c r="J22" i="6"/>
  <c r="J23" i="6" s="1"/>
  <c r="I22" i="6"/>
  <c r="I23" i="6" s="1"/>
  <c r="H22" i="6"/>
  <c r="H23" i="6" s="1"/>
  <c r="G22" i="6"/>
  <c r="F22" i="6"/>
  <c r="E22" i="6"/>
  <c r="D22" i="6"/>
  <c r="D23" i="6" s="1"/>
  <c r="R21" i="6"/>
  <c r="R22" i="6" s="1"/>
  <c r="R20" i="6"/>
  <c r="Q19" i="6"/>
  <c r="P19" i="6"/>
  <c r="O19" i="6"/>
  <c r="N19" i="6"/>
  <c r="N23" i="6" s="1"/>
  <c r="M19" i="6"/>
  <c r="L19" i="6"/>
  <c r="K19" i="6"/>
  <c r="J19" i="6"/>
  <c r="I19" i="6"/>
  <c r="H19" i="6"/>
  <c r="G19" i="6"/>
  <c r="F19" i="6"/>
  <c r="F23" i="6" s="1"/>
  <c r="E19" i="6"/>
  <c r="D19" i="6"/>
  <c r="A19" i="6" s="1"/>
  <c r="R18" i="6"/>
  <c r="R17" i="6"/>
  <c r="R16" i="6"/>
  <c r="R15" i="6"/>
  <c r="R14" i="6"/>
  <c r="R13" i="6"/>
  <c r="R12" i="6"/>
  <c r="R11" i="6"/>
  <c r="R10" i="6"/>
  <c r="R19" i="6" s="1"/>
  <c r="Q9" i="6"/>
  <c r="P9" i="6"/>
  <c r="O9" i="6"/>
  <c r="N9" i="6"/>
  <c r="M9" i="6"/>
  <c r="L9" i="6"/>
  <c r="K9" i="6"/>
  <c r="J9" i="6"/>
  <c r="I9" i="6"/>
  <c r="H9" i="6"/>
  <c r="G9" i="6"/>
  <c r="G23" i="6" s="1"/>
  <c r="F9" i="6"/>
  <c r="E9" i="6"/>
  <c r="D9" i="6"/>
  <c r="A9" i="6"/>
  <c r="R8" i="6"/>
  <c r="R7" i="6"/>
  <c r="R6" i="6"/>
  <c r="R5" i="6"/>
  <c r="R4" i="6"/>
  <c r="R3" i="6"/>
  <c r="R2" i="6"/>
  <c r="R9" i="6" s="1"/>
  <c r="C11" i="5"/>
  <c r="P37" i="4"/>
  <c r="P36" i="4"/>
  <c r="AD35" i="4"/>
  <c r="AC35" i="4"/>
  <c r="AD34" i="4"/>
  <c r="AC34" i="4"/>
  <c r="AC33" i="4"/>
  <c r="AD33" i="4" s="1"/>
  <c r="AC32" i="4"/>
  <c r="AD32" i="4" s="1"/>
  <c r="AD31" i="4"/>
  <c r="AC31" i="4"/>
  <c r="AD30" i="4"/>
  <c r="AC30" i="4"/>
  <c r="AC29" i="4"/>
  <c r="AD29" i="4" s="1"/>
  <c r="AC28" i="4"/>
  <c r="AD28" i="4" s="1"/>
  <c r="AD27" i="4"/>
  <c r="AC27" i="4"/>
  <c r="AD26" i="4"/>
  <c r="AC26" i="4"/>
  <c r="AC25" i="4"/>
  <c r="AD25" i="4" s="1"/>
  <c r="AC24" i="4"/>
  <c r="AD24" i="4" s="1"/>
  <c r="AD23" i="4"/>
  <c r="AC23" i="4"/>
  <c r="AD22" i="4"/>
  <c r="AC22" i="4"/>
  <c r="AC21" i="4"/>
  <c r="AD21" i="4" s="1"/>
  <c r="AC20" i="4"/>
  <c r="AD20" i="4" s="1"/>
  <c r="AD19" i="4"/>
  <c r="AC19" i="4"/>
  <c r="AD18" i="4"/>
  <c r="AC18" i="4"/>
  <c r="AC36" i="4" s="1"/>
  <c r="Q16" i="4"/>
  <c r="Q17" i="4" s="1"/>
  <c r="Q36" i="4" s="1"/>
  <c r="S15" i="4"/>
  <c r="T15" i="4" s="1"/>
  <c r="U15" i="4" s="1"/>
  <c r="V15" i="4" s="1"/>
  <c r="W15" i="4" s="1"/>
  <c r="X15" i="4" s="1"/>
  <c r="Y15" i="4" s="1"/>
  <c r="Z15" i="4" s="1"/>
  <c r="AA15" i="4" s="1"/>
  <c r="R15" i="4"/>
  <c r="S14" i="4"/>
  <c r="T14" i="4" s="1"/>
  <c r="U14" i="4" s="1"/>
  <c r="V14" i="4" s="1"/>
  <c r="W14" i="4" s="1"/>
  <c r="X14" i="4" s="1"/>
  <c r="R14" i="4"/>
  <c r="AC13" i="4"/>
  <c r="AD13" i="4" s="1"/>
  <c r="AC12" i="4"/>
  <c r="AD12" i="4" s="1"/>
  <c r="V12" i="4"/>
  <c r="AD11" i="4"/>
  <c r="AC11" i="4"/>
  <c r="AB11" i="4"/>
  <c r="AC10" i="4"/>
  <c r="AD10" i="4" s="1"/>
  <c r="V10" i="4"/>
  <c r="AB9" i="4"/>
  <c r="AC9" i="4" s="1"/>
  <c r="AD9" i="4" s="1"/>
  <c r="V8" i="4"/>
  <c r="W8" i="4" s="1"/>
  <c r="X8" i="4" s="1"/>
  <c r="Y8" i="4" s="1"/>
  <c r="Z8" i="4" s="1"/>
  <c r="AA8" i="4" s="1"/>
  <c r="U8" i="4"/>
  <c r="S8" i="4"/>
  <c r="R8" i="4"/>
  <c r="R7" i="4"/>
  <c r="S7" i="4" s="1"/>
  <c r="R6" i="4"/>
  <c r="F47" i="3"/>
  <c r="T46" i="3"/>
  <c r="S46" i="3"/>
  <c r="R46" i="3"/>
  <c r="Q46" i="3"/>
  <c r="N46" i="3"/>
  <c r="M46" i="3"/>
  <c r="K46" i="3"/>
  <c r="J46" i="3"/>
  <c r="H46" i="3"/>
  <c r="G46" i="3"/>
  <c r="F46" i="3"/>
  <c r="E46" i="3"/>
  <c r="D46" i="3"/>
  <c r="T45" i="3"/>
  <c r="P45" i="3"/>
  <c r="L45" i="3"/>
  <c r="L46" i="3" s="1"/>
  <c r="H45" i="3"/>
  <c r="S44" i="3"/>
  <c r="R44" i="3"/>
  <c r="Q44" i="3"/>
  <c r="N44" i="3"/>
  <c r="M44" i="3"/>
  <c r="K44" i="3"/>
  <c r="J44" i="3"/>
  <c r="I44" i="3"/>
  <c r="I46" i="3" s="1"/>
  <c r="G44" i="3"/>
  <c r="F44" i="3"/>
  <c r="E44" i="3"/>
  <c r="D44" i="3"/>
  <c r="T43" i="3"/>
  <c r="P43" i="3"/>
  <c r="L43" i="3"/>
  <c r="H43" i="3"/>
  <c r="T42" i="3"/>
  <c r="P42" i="3"/>
  <c r="L42" i="3"/>
  <c r="H42" i="3"/>
  <c r="T41" i="3"/>
  <c r="P41" i="3"/>
  <c r="L41" i="3"/>
  <c r="H41" i="3"/>
  <c r="T40" i="3"/>
  <c r="P40" i="3"/>
  <c r="L40" i="3"/>
  <c r="H40" i="3"/>
  <c r="T39" i="3"/>
  <c r="P39" i="3"/>
  <c r="L39" i="3"/>
  <c r="H39" i="3"/>
  <c r="T38" i="3"/>
  <c r="O38" i="3"/>
  <c r="L38" i="3"/>
  <c r="H38" i="3"/>
  <c r="S36" i="3"/>
  <c r="R36" i="3"/>
  <c r="Q36" i="3"/>
  <c r="O36" i="3"/>
  <c r="N36" i="3"/>
  <c r="M36" i="3"/>
  <c r="J36" i="3"/>
  <c r="H36" i="3"/>
  <c r="G36" i="3"/>
  <c r="F36" i="3"/>
  <c r="E36" i="3"/>
  <c r="D36" i="3"/>
  <c r="T35" i="3"/>
  <c r="P35" i="3"/>
  <c r="L35" i="3"/>
  <c r="H35" i="3"/>
  <c r="H44" i="3" s="1"/>
  <c r="T34" i="3"/>
  <c r="P34" i="3"/>
  <c r="L34" i="3"/>
  <c r="H34" i="3"/>
  <c r="T33" i="3"/>
  <c r="P33" i="3"/>
  <c r="L33" i="3"/>
  <c r="H33" i="3"/>
  <c r="T32" i="3"/>
  <c r="P32" i="3"/>
  <c r="L32" i="3"/>
  <c r="H32" i="3"/>
  <c r="T31" i="3"/>
  <c r="P31" i="3"/>
  <c r="L31" i="3"/>
  <c r="H31" i="3"/>
  <c r="T30" i="3"/>
  <c r="P30" i="3"/>
  <c r="L30" i="3"/>
  <c r="H30" i="3"/>
  <c r="T29" i="3"/>
  <c r="P29" i="3"/>
  <c r="L29" i="3"/>
  <c r="H29" i="3"/>
  <c r="T28" i="3"/>
  <c r="P28" i="3"/>
  <c r="L28" i="3"/>
  <c r="H28" i="3"/>
  <c r="T27" i="3"/>
  <c r="P27" i="3"/>
  <c r="L27" i="3"/>
  <c r="H27" i="3"/>
  <c r="T26" i="3"/>
  <c r="P26" i="3"/>
  <c r="L26" i="3"/>
  <c r="H26" i="3"/>
  <c r="T25" i="3"/>
  <c r="P25" i="3"/>
  <c r="P36" i="3" s="1"/>
  <c r="K25" i="3"/>
  <c r="K36" i="3" s="1"/>
  <c r="I25" i="3"/>
  <c r="L25" i="3" s="1"/>
  <c r="H25" i="3"/>
  <c r="S24" i="3"/>
  <c r="F24" i="3"/>
  <c r="E24" i="3"/>
  <c r="D24" i="3"/>
  <c r="T23" i="3"/>
  <c r="P23" i="3"/>
  <c r="U23" i="3" s="1"/>
  <c r="V23" i="3" s="1"/>
  <c r="L23" i="3"/>
  <c r="H23" i="3"/>
  <c r="T22" i="3"/>
  <c r="O22" i="3"/>
  <c r="M22" i="3"/>
  <c r="L22" i="3"/>
  <c r="I22" i="3"/>
  <c r="I24" i="3" s="1"/>
  <c r="H22" i="3"/>
  <c r="Q21" i="3"/>
  <c r="Q24" i="3" s="1"/>
  <c r="P21" i="3"/>
  <c r="J21" i="3"/>
  <c r="L21" i="3" s="1"/>
  <c r="H21" i="3"/>
  <c r="T20" i="3"/>
  <c r="O20" i="3"/>
  <c r="K20" i="3"/>
  <c r="J20" i="3"/>
  <c r="H20" i="3"/>
  <c r="T19" i="3"/>
  <c r="P19" i="3"/>
  <c r="L19" i="3"/>
  <c r="H19" i="3"/>
  <c r="U19" i="3" s="1"/>
  <c r="V19" i="3" s="1"/>
  <c r="R18" i="3"/>
  <c r="N18" i="3"/>
  <c r="K18" i="3"/>
  <c r="G18" i="3"/>
  <c r="T17" i="3"/>
  <c r="P17" i="3"/>
  <c r="L17" i="3"/>
  <c r="H17" i="3"/>
  <c r="U17" i="3" s="1"/>
  <c r="V17" i="3" s="1"/>
  <c r="T16" i="3"/>
  <c r="P16" i="3"/>
  <c r="L16" i="3"/>
  <c r="H16" i="3"/>
  <c r="T15" i="3"/>
  <c r="P15" i="3"/>
  <c r="L15" i="3"/>
  <c r="H15" i="3"/>
  <c r="V14" i="3"/>
  <c r="S14" i="3"/>
  <c r="R14" i="3"/>
  <c r="Q14" i="3"/>
  <c r="Q47" i="3" s="1"/>
  <c r="O14" i="3"/>
  <c r="N14" i="3"/>
  <c r="M14" i="3"/>
  <c r="K14" i="3"/>
  <c r="J14" i="3"/>
  <c r="I14" i="3"/>
  <c r="G14" i="3"/>
  <c r="F14" i="3"/>
  <c r="E14" i="3"/>
  <c r="D14" i="3"/>
  <c r="T13" i="3"/>
  <c r="P13" i="3"/>
  <c r="L13" i="3"/>
  <c r="H13" i="3"/>
  <c r="T12" i="3"/>
  <c r="P12" i="3"/>
  <c r="L12" i="3"/>
  <c r="H12" i="3"/>
  <c r="T11" i="3"/>
  <c r="P11" i="3"/>
  <c r="L11" i="3"/>
  <c r="H11" i="3"/>
  <c r="T10" i="3"/>
  <c r="P10" i="3"/>
  <c r="L10" i="3"/>
  <c r="H10" i="3"/>
  <c r="T9" i="3"/>
  <c r="P9" i="3"/>
  <c r="L9" i="3"/>
  <c r="H9" i="3"/>
  <c r="T8" i="3"/>
  <c r="P8" i="3"/>
  <c r="L8" i="3"/>
  <c r="H8" i="3"/>
  <c r="T7" i="3"/>
  <c r="P7" i="3"/>
  <c r="L7" i="3"/>
  <c r="H7" i="3"/>
  <c r="T6" i="3"/>
  <c r="P6" i="3"/>
  <c r="L6" i="3"/>
  <c r="H6" i="3"/>
  <c r="T5" i="3"/>
  <c r="P5" i="3"/>
  <c r="L5" i="3"/>
  <c r="H5" i="3"/>
  <c r="T4" i="3"/>
  <c r="P4" i="3"/>
  <c r="L4" i="3"/>
  <c r="L14" i="3" s="1"/>
  <c r="H4" i="3"/>
  <c r="H14" i="3" s="1"/>
  <c r="T3" i="3"/>
  <c r="P3" i="3"/>
  <c r="L3" i="3"/>
  <c r="H3" i="3"/>
  <c r="D40" i="2"/>
  <c r="C40" i="2"/>
  <c r="Q39" i="2"/>
  <c r="P39" i="2"/>
  <c r="Q38" i="2"/>
  <c r="P38" i="2"/>
  <c r="Q37" i="2"/>
  <c r="P37" i="2"/>
  <c r="P36" i="2"/>
  <c r="Q36" i="2" s="1"/>
  <c r="Q35" i="2"/>
  <c r="P35" i="2"/>
  <c r="Q34" i="2"/>
  <c r="P34" i="2"/>
  <c r="Q33" i="2"/>
  <c r="P33" i="2"/>
  <c r="P32" i="2"/>
  <c r="Q32" i="2" s="1"/>
  <c r="Q31" i="2"/>
  <c r="P31" i="2"/>
  <c r="Q30" i="2"/>
  <c r="P30" i="2"/>
  <c r="Q29" i="2"/>
  <c r="P29" i="2"/>
  <c r="P28" i="2"/>
  <c r="Q28" i="2" s="1"/>
  <c r="Q27" i="2"/>
  <c r="P27" i="2"/>
  <c r="Q26" i="2"/>
  <c r="P26" i="2"/>
  <c r="Q25" i="2"/>
  <c r="P25" i="2"/>
  <c r="P24" i="2"/>
  <c r="Q24" i="2" s="1"/>
  <c r="Q23" i="2"/>
  <c r="P23" i="2"/>
  <c r="Q22" i="2"/>
  <c r="P22" i="2"/>
  <c r="Q21" i="2"/>
  <c r="P21" i="2"/>
  <c r="P20" i="2"/>
  <c r="Q20" i="2" s="1"/>
  <c r="Q19" i="2"/>
  <c r="P19" i="2"/>
  <c r="Q18" i="2"/>
  <c r="P18" i="2"/>
  <c r="Q17" i="2"/>
  <c r="P17" i="2"/>
  <c r="P16" i="2"/>
  <c r="Q16" i="2" s="1"/>
  <c r="Q15" i="2"/>
  <c r="P14" i="2"/>
  <c r="Q14" i="2" s="1"/>
  <c r="P13" i="2"/>
  <c r="Q13" i="2" s="1"/>
  <c r="E12" i="2"/>
  <c r="F12" i="2" s="1"/>
  <c r="G12" i="2" s="1"/>
  <c r="H12" i="2" s="1"/>
  <c r="I12" i="2" s="1"/>
  <c r="J12" i="2" s="1"/>
  <c r="K12" i="2" s="1"/>
  <c r="L12" i="2" s="1"/>
  <c r="M12" i="2" s="1"/>
  <c r="N12" i="2" s="1"/>
  <c r="E11" i="2"/>
  <c r="F11" i="2" s="1"/>
  <c r="G11" i="2" s="1"/>
  <c r="H11" i="2" s="1"/>
  <c r="I11" i="2" s="1"/>
  <c r="J11" i="2" s="1"/>
  <c r="K11" i="2" s="1"/>
  <c r="L11" i="2" s="1"/>
  <c r="M11" i="2" s="1"/>
  <c r="N11" i="2" s="1"/>
  <c r="F10" i="2"/>
  <c r="G10" i="2" s="1"/>
  <c r="H10" i="2" s="1"/>
  <c r="I10" i="2" s="1"/>
  <c r="J10" i="2" s="1"/>
  <c r="K10" i="2" s="1"/>
  <c r="L10" i="2" s="1"/>
  <c r="M10" i="2" s="1"/>
  <c r="N10" i="2" s="1"/>
  <c r="E10" i="2"/>
  <c r="F9" i="2"/>
  <c r="G9" i="2" s="1"/>
  <c r="H9" i="2" s="1"/>
  <c r="E9" i="2"/>
  <c r="Q8" i="2"/>
  <c r="I8" i="2"/>
  <c r="P8" i="2" s="1"/>
  <c r="O7" i="2"/>
  <c r="P7" i="2" s="1"/>
  <c r="Q7" i="2" s="1"/>
  <c r="Q6" i="2"/>
  <c r="I6" i="2"/>
  <c r="P6" i="2" s="1"/>
  <c r="P5" i="2"/>
  <c r="Q5" i="2" s="1"/>
  <c r="E4" i="2"/>
  <c r="F4" i="2" s="1"/>
  <c r="G4" i="2" s="1"/>
  <c r="H4" i="2" s="1"/>
  <c r="I4" i="2" s="1"/>
  <c r="J4" i="2" s="1"/>
  <c r="K4" i="2" s="1"/>
  <c r="L4" i="2" s="1"/>
  <c r="M4" i="2" s="1"/>
  <c r="N4" i="2" s="1"/>
  <c r="E3" i="2"/>
  <c r="E2" i="2"/>
  <c r="F2" i="2" s="1"/>
  <c r="G2" i="2" s="1"/>
  <c r="AA196" i="1"/>
  <c r="Z196" i="1"/>
  <c r="Y196" i="1"/>
  <c r="BF180" i="1"/>
  <c r="BE180" i="1"/>
  <c r="BB180" i="1"/>
  <c r="BA180" i="1"/>
  <c r="AZ180" i="1"/>
  <c r="AY180" i="1"/>
  <c r="AX180" i="1"/>
  <c r="AW180" i="1"/>
  <c r="AT180" i="1"/>
  <c r="AS180" i="1"/>
  <c r="AR180" i="1"/>
  <c r="AQ180" i="1"/>
  <c r="AP180" i="1"/>
  <c r="AO180" i="1"/>
  <c r="AL180" i="1"/>
  <c r="AK180" i="1"/>
  <c r="AJ180" i="1"/>
  <c r="AI180" i="1"/>
  <c r="AH180" i="1"/>
  <c r="AG180" i="1"/>
  <c r="AD180" i="1"/>
  <c r="AC180" i="1"/>
  <c r="AB180" i="1"/>
  <c r="AB196" i="1" s="1"/>
  <c r="AA180" i="1"/>
  <c r="Z180" i="1"/>
  <c r="Y180" i="1"/>
  <c r="AN178" i="1"/>
  <c r="BF178" i="1" s="1"/>
  <c r="AN177" i="1"/>
  <c r="BF177" i="1" s="1"/>
  <c r="AV176" i="1"/>
  <c r="BF176" i="1" s="1"/>
  <c r="AV175" i="1"/>
  <c r="BF175" i="1" s="1"/>
  <c r="BD174" i="1"/>
  <c r="BF174" i="1" s="1"/>
  <c r="BD173" i="1"/>
  <c r="BF173" i="1" s="1"/>
  <c r="BD172" i="1"/>
  <c r="BF172" i="1" s="1"/>
  <c r="BF171" i="1"/>
  <c r="AV170" i="1"/>
  <c r="BF170" i="1" s="1"/>
  <c r="AV169" i="1"/>
  <c r="BF169" i="1" s="1"/>
  <c r="AV168" i="1"/>
  <c r="BF168" i="1" s="1"/>
  <c r="BF167" i="1"/>
  <c r="BD166" i="1"/>
  <c r="BC166" i="1"/>
  <c r="BE166" i="1" s="1"/>
  <c r="AN166" i="1"/>
  <c r="BD165" i="1"/>
  <c r="BC165" i="1"/>
  <c r="BE165" i="1" s="1"/>
  <c r="AN165" i="1"/>
  <c r="AN164" i="1"/>
  <c r="BF164" i="1" s="1"/>
  <c r="BC162" i="1"/>
  <c r="AX162" i="1"/>
  <c r="BD162" i="1" s="1"/>
  <c r="AU162" i="1"/>
  <c r="AT162" i="1"/>
  <c r="AR162" i="1"/>
  <c r="AP162" i="1"/>
  <c r="AM162" i="1"/>
  <c r="AL162" i="1"/>
  <c r="AJ162" i="1"/>
  <c r="AN162" i="1" s="1"/>
  <c r="AF162" i="1"/>
  <c r="AE162" i="1"/>
  <c r="BF153" i="1"/>
  <c r="C10" i="5" s="1"/>
  <c r="AV151" i="1"/>
  <c r="BF151" i="1" s="1"/>
  <c r="AV150" i="1"/>
  <c r="BF150" i="1" s="1"/>
  <c r="AV149" i="1"/>
  <c r="BF149" i="1" s="1"/>
  <c r="AV148" i="1"/>
  <c r="AN148" i="1"/>
  <c r="BF148" i="1" s="1"/>
  <c r="AR147" i="1"/>
  <c r="AP147" i="1"/>
  <c r="AL147" i="1"/>
  <c r="AJ147" i="1"/>
  <c r="AH147" i="1"/>
  <c r="BF145" i="1"/>
  <c r="AZ144" i="1"/>
  <c r="BF144" i="1" s="1"/>
  <c r="BF143" i="1"/>
  <c r="AZ142" i="1"/>
  <c r="BF142" i="1" s="1"/>
  <c r="BF141" i="1"/>
  <c r="AZ140" i="1"/>
  <c r="BF140" i="1" s="1"/>
  <c r="AZ139" i="1"/>
  <c r="BF139" i="1" s="1"/>
  <c r="BF138" i="1"/>
  <c r="AN138" i="1"/>
  <c r="AL136" i="1"/>
  <c r="AJ136" i="1"/>
  <c r="BF134" i="1"/>
  <c r="BF133" i="1"/>
  <c r="BF132" i="1"/>
  <c r="BF131" i="1"/>
  <c r="BF130" i="1"/>
  <c r="BF129" i="1"/>
  <c r="BF128" i="1"/>
  <c r="BF127" i="1"/>
  <c r="BD125" i="1"/>
  <c r="BF125" i="1" s="1"/>
  <c r="BF124" i="1"/>
  <c r="AV123" i="1"/>
  <c r="AV113" i="1" s="1"/>
  <c r="BF122" i="1"/>
  <c r="BF121" i="1"/>
  <c r="BF120" i="1"/>
  <c r="AN119" i="1"/>
  <c r="BF119" i="1" s="1"/>
  <c r="AN118" i="1"/>
  <c r="BF118" i="1" s="1"/>
  <c r="AN117" i="1"/>
  <c r="BF117" i="1" s="1"/>
  <c r="AZ113" i="1"/>
  <c r="BD113" i="1" s="1"/>
  <c r="AP113" i="1"/>
  <c r="AL113" i="1"/>
  <c r="AN108" i="1"/>
  <c r="BF108" i="1" s="1"/>
  <c r="AM108" i="1"/>
  <c r="BE106" i="1"/>
  <c r="AJ106" i="1"/>
  <c r="BF106" i="1" s="1"/>
  <c r="C5" i="5" s="1"/>
  <c r="BF104" i="1"/>
  <c r="AV104" i="1"/>
  <c r="AN104" i="1"/>
  <c r="BF103" i="1"/>
  <c r="AV103" i="1"/>
  <c r="AN103" i="1"/>
  <c r="BF102" i="1"/>
  <c r="AV102" i="1"/>
  <c r="AN102" i="1"/>
  <c r="BF101" i="1"/>
  <c r="AV101" i="1"/>
  <c r="AN101" i="1"/>
  <c r="BF100" i="1"/>
  <c r="AV100" i="1"/>
  <c r="AN100" i="1"/>
  <c r="BF99" i="1"/>
  <c r="AV99" i="1"/>
  <c r="AN99" i="1"/>
  <c r="AV98" i="1"/>
  <c r="BF98" i="1" s="1"/>
  <c r="AN97" i="1"/>
  <c r="BF97" i="1" s="1"/>
  <c r="AN96" i="1"/>
  <c r="BF96" i="1" s="1"/>
  <c r="AN95" i="1"/>
  <c r="BF95" i="1" s="1"/>
  <c r="AN94" i="1"/>
  <c r="BF94" i="1" s="1"/>
  <c r="AN93" i="1"/>
  <c r="BF93" i="1" s="1"/>
  <c r="AN92" i="1"/>
  <c r="BF92" i="1" s="1"/>
  <c r="AN91" i="1"/>
  <c r="BF91" i="1" s="1"/>
  <c r="AN90" i="1"/>
  <c r="BF90" i="1" s="1"/>
  <c r="AN89" i="1"/>
  <c r="BF89" i="1" s="1"/>
  <c r="AN88" i="1"/>
  <c r="BF88" i="1" s="1"/>
  <c r="AN87" i="1"/>
  <c r="BF87" i="1" s="1"/>
  <c r="AN86" i="1"/>
  <c r="BF86" i="1" s="1"/>
  <c r="AN85" i="1"/>
  <c r="BF85" i="1" s="1"/>
  <c r="AN84" i="1"/>
  <c r="BF84" i="1" s="1"/>
  <c r="AN83" i="1"/>
  <c r="BF83" i="1" s="1"/>
  <c r="AN82" i="1"/>
  <c r="BF82" i="1" s="1"/>
  <c r="AN81" i="1"/>
  <c r="BF81" i="1" s="1"/>
  <c r="AN80" i="1"/>
  <c r="BF80" i="1" s="1"/>
  <c r="AN79" i="1"/>
  <c r="BF79" i="1" s="1"/>
  <c r="AV78" i="1"/>
  <c r="AN78" i="1"/>
  <c r="BD77" i="1"/>
  <c r="AV77" i="1"/>
  <c r="AN77" i="1"/>
  <c r="BE76" i="1"/>
  <c r="AT76" i="1"/>
  <c r="AR76" i="1"/>
  <c r="AP76" i="1"/>
  <c r="AL76" i="1"/>
  <c r="AJ76" i="1"/>
  <c r="BE73" i="1"/>
  <c r="BD73" i="1"/>
  <c r="BF73" i="1" s="1"/>
  <c r="BE72" i="1"/>
  <c r="BD72" i="1"/>
  <c r="BF72" i="1" s="1"/>
  <c r="BE71" i="1"/>
  <c r="BD71" i="1"/>
  <c r="BF71" i="1" s="1"/>
  <c r="BE70" i="1"/>
  <c r="BD70" i="1"/>
  <c r="BF70" i="1" s="1"/>
  <c r="BE69" i="1"/>
  <c r="AN69" i="1"/>
  <c r="BF69" i="1" s="1"/>
  <c r="BE68" i="1"/>
  <c r="AN68" i="1"/>
  <c r="BF68" i="1" s="1"/>
  <c r="BE67" i="1"/>
  <c r="AN67" i="1"/>
  <c r="BF67" i="1" s="1"/>
  <c r="BE66" i="1"/>
  <c r="AN66" i="1"/>
  <c r="BF66" i="1" s="1"/>
  <c r="BE65" i="1"/>
  <c r="AN65" i="1"/>
  <c r="BF65" i="1" s="1"/>
  <c r="BE64" i="1"/>
  <c r="AN64" i="1"/>
  <c r="BF64" i="1" s="1"/>
  <c r="AN63" i="1"/>
  <c r="BF63" i="1" s="1"/>
  <c r="AX62" i="1"/>
  <c r="AL62" i="1"/>
  <c r="BD60" i="1"/>
  <c r="BC60" i="1"/>
  <c r="AV60" i="1"/>
  <c r="AU60" i="1"/>
  <c r="AN60" i="1"/>
  <c r="AM60" i="1"/>
  <c r="AF60" i="1"/>
  <c r="AE60" i="1"/>
  <c r="BD59" i="1"/>
  <c r="BC59" i="1"/>
  <c r="AV59" i="1"/>
  <c r="AU59" i="1"/>
  <c r="AN59" i="1"/>
  <c r="AM59" i="1"/>
  <c r="AF59" i="1"/>
  <c r="AE59" i="1"/>
  <c r="BD58" i="1"/>
  <c r="BC58" i="1"/>
  <c r="AV58" i="1"/>
  <c r="AU58" i="1"/>
  <c r="AN58" i="1"/>
  <c r="AM58" i="1"/>
  <c r="AF58" i="1"/>
  <c r="AE58" i="1"/>
  <c r="BD57" i="1"/>
  <c r="BC57" i="1"/>
  <c r="AV57" i="1"/>
  <c r="AU57" i="1"/>
  <c r="AN57" i="1"/>
  <c r="AF57" i="1"/>
  <c r="AE57" i="1"/>
  <c r="BD56" i="1"/>
  <c r="BC56" i="1"/>
  <c r="AV56" i="1"/>
  <c r="AU56" i="1"/>
  <c r="AN56" i="1"/>
  <c r="AM56" i="1"/>
  <c r="AF56" i="1"/>
  <c r="AE56" i="1"/>
  <c r="BD55" i="1"/>
  <c r="BC55" i="1"/>
  <c r="AV55" i="1"/>
  <c r="AU55" i="1"/>
  <c r="AN55" i="1"/>
  <c r="AM55" i="1"/>
  <c r="AF55" i="1"/>
  <c r="AE55" i="1"/>
  <c r="BC54" i="1"/>
  <c r="AV54" i="1"/>
  <c r="AU54" i="1"/>
  <c r="AN54" i="1"/>
  <c r="AM54" i="1"/>
  <c r="AF54" i="1"/>
  <c r="AE54" i="1"/>
  <c r="BD53" i="1"/>
  <c r="BC53" i="1"/>
  <c r="AV53" i="1"/>
  <c r="AU53" i="1"/>
  <c r="AN53" i="1"/>
  <c r="AM53" i="1"/>
  <c r="AF53" i="1"/>
  <c r="AE53" i="1"/>
  <c r="BD52" i="1"/>
  <c r="BC52" i="1"/>
  <c r="AV52" i="1"/>
  <c r="AU52" i="1"/>
  <c r="AN52" i="1"/>
  <c r="AM52" i="1"/>
  <c r="AF52" i="1"/>
  <c r="AE52" i="1"/>
  <c r="BD51" i="1"/>
  <c r="BC51" i="1"/>
  <c r="AV51" i="1"/>
  <c r="AU51" i="1"/>
  <c r="AN51" i="1"/>
  <c r="AM51" i="1"/>
  <c r="AF51" i="1"/>
  <c r="AE51" i="1"/>
  <c r="BD50" i="1"/>
  <c r="BC50" i="1"/>
  <c r="AV50" i="1"/>
  <c r="AU50" i="1"/>
  <c r="AN50" i="1"/>
  <c r="AM50" i="1"/>
  <c r="AF50" i="1"/>
  <c r="AE50" i="1"/>
  <c r="BD49" i="1"/>
  <c r="BC49" i="1"/>
  <c r="AV49" i="1"/>
  <c r="AU49" i="1"/>
  <c r="AN49" i="1"/>
  <c r="AM49" i="1"/>
  <c r="AF49" i="1"/>
  <c r="AE49" i="1"/>
  <c r="BD48" i="1"/>
  <c r="BC48" i="1"/>
  <c r="AV48" i="1"/>
  <c r="AU48" i="1"/>
  <c r="AF48" i="1"/>
  <c r="AE48" i="1"/>
  <c r="BD47" i="1"/>
  <c r="BC47" i="1"/>
  <c r="AV47" i="1"/>
  <c r="AN47" i="1"/>
  <c r="AM47" i="1"/>
  <c r="AF47" i="1"/>
  <c r="AE47" i="1"/>
  <c r="BD46" i="1"/>
  <c r="BC46" i="1"/>
  <c r="AV46" i="1"/>
  <c r="AN46" i="1"/>
  <c r="AM46" i="1"/>
  <c r="AF46" i="1"/>
  <c r="AE46" i="1"/>
  <c r="BD45" i="1"/>
  <c r="BC45" i="1"/>
  <c r="AV45" i="1"/>
  <c r="AN45" i="1"/>
  <c r="AM45" i="1"/>
  <c r="AF45" i="1"/>
  <c r="AE45" i="1"/>
  <c r="BD44" i="1"/>
  <c r="BC44" i="1"/>
  <c r="AV44" i="1"/>
  <c r="AU44" i="1"/>
  <c r="AN44" i="1"/>
  <c r="AM44" i="1"/>
  <c r="AF44" i="1"/>
  <c r="AE44" i="1"/>
  <c r="BD43" i="1"/>
  <c r="BC43" i="1"/>
  <c r="AV43" i="1"/>
  <c r="AU43" i="1"/>
  <c r="AN43" i="1"/>
  <c r="AM43" i="1"/>
  <c r="AF43" i="1"/>
  <c r="AE43" i="1"/>
  <c r="BD42" i="1"/>
  <c r="BC42" i="1"/>
  <c r="AV42" i="1"/>
  <c r="AN42" i="1"/>
  <c r="AM42" i="1"/>
  <c r="AF42" i="1"/>
  <c r="AE42" i="1"/>
  <c r="BD41" i="1"/>
  <c r="BC41" i="1"/>
  <c r="AV41" i="1"/>
  <c r="AN41" i="1"/>
  <c r="AM41" i="1"/>
  <c r="AF41" i="1"/>
  <c r="AE41" i="1"/>
  <c r="BD40" i="1"/>
  <c r="BC40" i="1"/>
  <c r="AV40" i="1"/>
  <c r="AN40" i="1"/>
  <c r="AM40" i="1"/>
  <c r="AF40" i="1"/>
  <c r="AE40" i="1"/>
  <c r="BD39" i="1"/>
  <c r="BC39" i="1"/>
  <c r="AV39" i="1"/>
  <c r="AN39" i="1"/>
  <c r="AM39" i="1"/>
  <c r="AF39" i="1"/>
  <c r="AE39" i="1"/>
  <c r="BD38" i="1"/>
  <c r="BC38" i="1"/>
  <c r="AV38" i="1"/>
  <c r="AN38" i="1"/>
  <c r="AM38" i="1"/>
  <c r="AF38" i="1"/>
  <c r="AE38" i="1"/>
  <c r="BD37" i="1"/>
  <c r="BC37" i="1"/>
  <c r="AV37" i="1"/>
  <c r="AN37" i="1"/>
  <c r="AM37" i="1"/>
  <c r="AF37" i="1"/>
  <c r="AE37" i="1"/>
  <c r="BD36" i="1"/>
  <c r="BC36" i="1"/>
  <c r="AV36" i="1"/>
  <c r="AN36" i="1"/>
  <c r="AM36" i="1"/>
  <c r="AF36" i="1"/>
  <c r="AE36" i="1"/>
  <c r="BD35" i="1"/>
  <c r="BC35" i="1"/>
  <c r="AV35" i="1"/>
  <c r="AN35" i="1"/>
  <c r="AM35" i="1"/>
  <c r="AF35" i="1"/>
  <c r="AE35" i="1"/>
  <c r="BD34" i="1"/>
  <c r="BC34" i="1"/>
  <c r="AV34" i="1"/>
  <c r="AU34" i="1"/>
  <c r="AN34" i="1"/>
  <c r="AM34" i="1"/>
  <c r="AF34" i="1"/>
  <c r="AE34" i="1"/>
  <c r="BD33" i="1"/>
  <c r="BC33" i="1"/>
  <c r="AV33" i="1"/>
  <c r="AU33" i="1"/>
  <c r="AM33" i="1"/>
  <c r="AF33" i="1"/>
  <c r="AE33" i="1"/>
  <c r="BB32" i="1"/>
  <c r="BB196" i="1" s="1"/>
  <c r="BA32" i="1"/>
  <c r="BA196" i="1" s="1"/>
  <c r="AZ32" i="1"/>
  <c r="AY32" i="1"/>
  <c r="AX32" i="1"/>
  <c r="BD32" i="1" s="1"/>
  <c r="AW32" i="1"/>
  <c r="AT32" i="1"/>
  <c r="AS32" i="1"/>
  <c r="AS196" i="1" s="1"/>
  <c r="AR32" i="1"/>
  <c r="AQ32" i="1"/>
  <c r="AP32" i="1"/>
  <c r="AO32" i="1"/>
  <c r="AO196" i="1" s="1"/>
  <c r="AL32" i="1"/>
  <c r="AK32" i="1"/>
  <c r="AK196" i="1" s="1"/>
  <c r="AJ32" i="1"/>
  <c r="AI32" i="1"/>
  <c r="AI196" i="1" s="1"/>
  <c r="AH32" i="1"/>
  <c r="AG32" i="1"/>
  <c r="AC32" i="1"/>
  <c r="AC196" i="1" s="1"/>
  <c r="AB32" i="1"/>
  <c r="AA32" i="1"/>
  <c r="Z32" i="1"/>
  <c r="Y32" i="1"/>
  <c r="BD29" i="1"/>
  <c r="BC29" i="1"/>
  <c r="AV29" i="1"/>
  <c r="AU29" i="1"/>
  <c r="AN29" i="1"/>
  <c r="AM29" i="1"/>
  <c r="AF29" i="1"/>
  <c r="BD28" i="1"/>
  <c r="BC28" i="1"/>
  <c r="BE28" i="1" s="1"/>
  <c r="AV28" i="1"/>
  <c r="AN28" i="1"/>
  <c r="AF28" i="1"/>
  <c r="R23" i="6" l="1"/>
  <c r="P14" i="3"/>
  <c r="U11" i="3"/>
  <c r="V11" i="3" s="1"/>
  <c r="S47" i="3"/>
  <c r="AN32" i="1"/>
  <c r="BE34" i="1"/>
  <c r="BE35" i="1"/>
  <c r="A22" i="6"/>
  <c r="BE51" i="1"/>
  <c r="BE52" i="1"/>
  <c r="BE53" i="1"/>
  <c r="BF55" i="1"/>
  <c r="BF56" i="1"/>
  <c r="BF165" i="1"/>
  <c r="U31" i="3"/>
  <c r="V31" i="3" s="1"/>
  <c r="R16" i="4"/>
  <c r="S16" i="4" s="1"/>
  <c r="T16" i="4" s="1"/>
  <c r="U16" i="4" s="1"/>
  <c r="V16" i="4" s="1"/>
  <c r="W16" i="4" s="1"/>
  <c r="X16" i="4" s="1"/>
  <c r="Y16" i="4" s="1"/>
  <c r="Z16" i="4" s="1"/>
  <c r="AA16" i="4" s="1"/>
  <c r="AB16" i="4" s="1"/>
  <c r="U27" i="3"/>
  <c r="V27" i="3" s="1"/>
  <c r="U45" i="3"/>
  <c r="AV162" i="1"/>
  <c r="E47" i="3"/>
  <c r="U26" i="3"/>
  <c r="V26" i="3" s="1"/>
  <c r="U28" i="3"/>
  <c r="V28" i="3" s="1"/>
  <c r="U30" i="3"/>
  <c r="V30" i="3" s="1"/>
  <c r="U33" i="3"/>
  <c r="V33" i="3" s="1"/>
  <c r="U35" i="3"/>
  <c r="V35" i="3" s="1"/>
  <c r="U42" i="3"/>
  <c r="V42" i="3" s="1"/>
  <c r="U43" i="3"/>
  <c r="V43" i="3" s="1"/>
  <c r="U3" i="3"/>
  <c r="V3" i="3" s="1"/>
  <c r="U32" i="3"/>
  <c r="V32" i="3" s="1"/>
  <c r="U29" i="3"/>
  <c r="V29" i="3" s="1"/>
  <c r="U41" i="3"/>
  <c r="V41" i="3" s="1"/>
  <c r="BE29" i="1"/>
  <c r="BF166" i="1"/>
  <c r="U7" i="3"/>
  <c r="V7" i="3" s="1"/>
  <c r="L20" i="3"/>
  <c r="T21" i="3"/>
  <c r="U34" i="3"/>
  <c r="V34" i="3" s="1"/>
  <c r="AV147" i="1"/>
  <c r="BF29" i="1"/>
  <c r="AF32" i="1"/>
  <c r="AF196" i="1" s="1"/>
  <c r="AG196" i="1"/>
  <c r="AW196" i="1"/>
  <c r="BE33" i="1"/>
  <c r="BF35" i="1"/>
  <c r="BF36" i="1"/>
  <c r="BE39" i="1"/>
  <c r="BF59" i="1"/>
  <c r="BF60" i="1"/>
  <c r="AJ196" i="1"/>
  <c r="BE45" i="1"/>
  <c r="BE47" i="1"/>
  <c r="BF49" i="1"/>
  <c r="BF50" i="1"/>
  <c r="BF51" i="1"/>
  <c r="BF52" i="1"/>
  <c r="BF53" i="1"/>
  <c r="AH196" i="1"/>
  <c r="AR196" i="1"/>
  <c r="BF57" i="1"/>
  <c r="BE40" i="1"/>
  <c r="BE42" i="1"/>
  <c r="BF42" i="1"/>
  <c r="BF43" i="1"/>
  <c r="BF44" i="1"/>
  <c r="BE48" i="1"/>
  <c r="BE58" i="1"/>
  <c r="BF147" i="1"/>
  <c r="AX196" i="1"/>
  <c r="AL196" i="1"/>
  <c r="BF37" i="1"/>
  <c r="BF39" i="1"/>
  <c r="BF40" i="1"/>
  <c r="BE46" i="1"/>
  <c r="AM180" i="1"/>
  <c r="BF78" i="1"/>
  <c r="BF28" i="1"/>
  <c r="BF33" i="1"/>
  <c r="BF34" i="1"/>
  <c r="BE37" i="1"/>
  <c r="BF41" i="1"/>
  <c r="BF45" i="1"/>
  <c r="BF46" i="1"/>
  <c r="BF48" i="1"/>
  <c r="BE54" i="1"/>
  <c r="BE57" i="1"/>
  <c r="AT196" i="1"/>
  <c r="AF180" i="1"/>
  <c r="AD196" i="1"/>
  <c r="AP196" i="1"/>
  <c r="BF162" i="1"/>
  <c r="C13" i="5" s="1"/>
  <c r="AN76" i="1"/>
  <c r="AE32" i="1"/>
  <c r="AE196" i="1" s="1"/>
  <c r="AV32" i="1"/>
  <c r="BE36" i="1"/>
  <c r="BE38" i="1"/>
  <c r="BF38" i="1"/>
  <c r="BE41" i="1"/>
  <c r="BE43" i="1"/>
  <c r="BE44" i="1"/>
  <c r="BF47" i="1"/>
  <c r="BE49" i="1"/>
  <c r="BE50" i="1"/>
  <c r="BF54" i="1"/>
  <c r="BE55" i="1"/>
  <c r="BE56" i="1"/>
  <c r="BF58" i="1"/>
  <c r="BE59" i="1"/>
  <c r="BE60" i="1"/>
  <c r="BF77" i="1"/>
  <c r="AV76" i="1"/>
  <c r="AE180" i="1"/>
  <c r="Y14" i="4"/>
  <c r="Z14" i="4" s="1"/>
  <c r="AA14" i="4" s="1"/>
  <c r="BD62" i="1"/>
  <c r="AM32" i="1"/>
  <c r="AU32" i="1"/>
  <c r="BC32" i="1"/>
  <c r="AN180" i="1"/>
  <c r="AV180" i="1"/>
  <c r="BD180" i="1"/>
  <c r="E40" i="2"/>
  <c r="F3" i="2"/>
  <c r="T14" i="3"/>
  <c r="K24" i="3"/>
  <c r="L18" i="3"/>
  <c r="L24" i="3" s="1"/>
  <c r="O24" i="3"/>
  <c r="P20" i="3"/>
  <c r="U20" i="3" s="1"/>
  <c r="V20" i="3" s="1"/>
  <c r="P22" i="3"/>
  <c r="U22" i="3" s="1"/>
  <c r="V22" i="3" s="1"/>
  <c r="M24" i="3"/>
  <c r="M47" i="3" s="1"/>
  <c r="I36" i="3"/>
  <c r="I47" i="3" s="1"/>
  <c r="D47" i="3"/>
  <c r="D48" i="3"/>
  <c r="AN62" i="1"/>
  <c r="AN113" i="1"/>
  <c r="BF113" i="1" s="1"/>
  <c r="C6" i="5" s="1"/>
  <c r="BF123" i="1"/>
  <c r="AZ136" i="1"/>
  <c r="BF136" i="1" s="1"/>
  <c r="H2" i="2"/>
  <c r="P12" i="2"/>
  <c r="Q12" i="2" s="1"/>
  <c r="U8" i="3"/>
  <c r="V8" i="3" s="1"/>
  <c r="U12" i="3"/>
  <c r="V12" i="3" s="1"/>
  <c r="K47" i="3"/>
  <c r="U16" i="3"/>
  <c r="N24" i="3"/>
  <c r="N47" i="3" s="1"/>
  <c r="P18" i="3"/>
  <c r="T36" i="3"/>
  <c r="O44" i="3"/>
  <c r="O46" i="3" s="1"/>
  <c r="O47" i="3" s="1"/>
  <c r="P38" i="3"/>
  <c r="L44" i="3"/>
  <c r="U40" i="3"/>
  <c r="V40" i="3" s="1"/>
  <c r="S6" i="4"/>
  <c r="AC15" i="4"/>
  <c r="AD15" i="4" s="1"/>
  <c r="P11" i="2"/>
  <c r="Q11" i="2" s="1"/>
  <c r="T18" i="3"/>
  <c r="T24" i="3" s="1"/>
  <c r="R24" i="3"/>
  <c r="R47" i="3" s="1"/>
  <c r="L36" i="3"/>
  <c r="L47" i="3" s="1"/>
  <c r="U25" i="3"/>
  <c r="V45" i="3"/>
  <c r="U46" i="3"/>
  <c r="V46" i="3" s="1"/>
  <c r="P46" i="3"/>
  <c r="AQ196" i="1"/>
  <c r="AU180" i="1"/>
  <c r="AY196" i="1"/>
  <c r="BC180" i="1"/>
  <c r="BC196" i="1" s="1"/>
  <c r="P4" i="2"/>
  <c r="Q4" i="2" s="1"/>
  <c r="P9" i="2"/>
  <c r="Q9" i="2" s="1"/>
  <c r="P10" i="2"/>
  <c r="Q10" i="2" s="1"/>
  <c r="R40" i="2"/>
  <c r="U5" i="3"/>
  <c r="V5" i="3" s="1"/>
  <c r="U6" i="3"/>
  <c r="V6" i="3" s="1"/>
  <c r="U9" i="3"/>
  <c r="V9" i="3" s="1"/>
  <c r="U10" i="3"/>
  <c r="V10" i="3" s="1"/>
  <c r="U13" i="3"/>
  <c r="V13" i="3" s="1"/>
  <c r="U15" i="3"/>
  <c r="G24" i="3"/>
  <c r="G47" i="3" s="1"/>
  <c r="H18" i="3"/>
  <c r="U18" i="3" s="1"/>
  <c r="V18" i="3" s="1"/>
  <c r="U21" i="3"/>
  <c r="V21" i="3" s="1"/>
  <c r="T44" i="3"/>
  <c r="U39" i="3"/>
  <c r="V39" i="3" s="1"/>
  <c r="AC8" i="4"/>
  <c r="AD8" i="4" s="1"/>
  <c r="U4" i="3"/>
  <c r="V4" i="3" s="1"/>
  <c r="J24" i="3"/>
  <c r="J47" i="3" s="1"/>
  <c r="T7" i="4"/>
  <c r="U7" i="4" s="1"/>
  <c r="V7" i="4" s="1"/>
  <c r="W7" i="4" s="1"/>
  <c r="X7" i="4" s="1"/>
  <c r="Y7" i="4" s="1"/>
  <c r="Z7" i="4" s="1"/>
  <c r="AA7" i="4" s="1"/>
  <c r="R17" i="4" l="1"/>
  <c r="AC14" i="4"/>
  <c r="AD14" i="4" s="1"/>
  <c r="AU196" i="1"/>
  <c r="BF76" i="1"/>
  <c r="C4" i="5" s="1"/>
  <c r="BE32" i="1"/>
  <c r="BE196" i="1" s="1"/>
  <c r="BF32" i="1"/>
  <c r="C12" i="5" s="1"/>
  <c r="AM196" i="1"/>
  <c r="AN196" i="1"/>
  <c r="BF62" i="1"/>
  <c r="C3" i="5" s="1"/>
  <c r="AV196" i="1"/>
  <c r="AC16" i="4"/>
  <c r="AD16" i="4" s="1"/>
  <c r="AZ196" i="1"/>
  <c r="P44" i="3"/>
  <c r="U38" i="3"/>
  <c r="U47" i="3" s="1"/>
  <c r="R36" i="4"/>
  <c r="P24" i="3"/>
  <c r="P47" i="3" s="1"/>
  <c r="T47" i="3"/>
  <c r="BD196" i="1"/>
  <c r="U24" i="3"/>
  <c r="V24" i="3" s="1"/>
  <c r="V16" i="3"/>
  <c r="AC7" i="4"/>
  <c r="AD7" i="4" s="1"/>
  <c r="V25" i="3"/>
  <c r="U36" i="3"/>
  <c r="V36" i="3" s="1"/>
  <c r="S17" i="4"/>
  <c r="T6" i="4"/>
  <c r="I2" i="2"/>
  <c r="F40" i="2"/>
  <c r="G3" i="2"/>
  <c r="H24" i="3"/>
  <c r="H47" i="3" s="1"/>
  <c r="C15" i="5" l="1"/>
  <c r="BF196" i="1"/>
  <c r="S36" i="4"/>
  <c r="J2" i="2"/>
  <c r="H3" i="2"/>
  <c r="G40" i="2"/>
  <c r="T17" i="4"/>
  <c r="T36" i="4" s="1"/>
  <c r="U6" i="4"/>
  <c r="U44" i="3"/>
  <c r="V44" i="3" s="1"/>
  <c r="V38" i="3"/>
  <c r="U48" i="3"/>
  <c r="V47" i="3"/>
  <c r="K2" i="2" l="1"/>
  <c r="V6" i="4"/>
  <c r="U17" i="4"/>
  <c r="U36" i="4" s="1"/>
  <c r="I3" i="2"/>
  <c r="H40" i="2"/>
  <c r="V17" i="4" l="1"/>
  <c r="V36" i="4" s="1"/>
  <c r="W6" i="4"/>
  <c r="J3" i="2"/>
  <c r="I40" i="2"/>
  <c r="L2" i="2"/>
  <c r="W17" i="4" l="1"/>
  <c r="X6" i="4"/>
  <c r="W36" i="4"/>
  <c r="M2" i="2"/>
  <c r="K3" i="2"/>
  <c r="J40" i="2"/>
  <c r="N2" i="2" l="1"/>
  <c r="L3" i="2"/>
  <c r="K40" i="2"/>
  <c r="X17" i="4"/>
  <c r="X36" i="4" s="1"/>
  <c r="Y6" i="4"/>
  <c r="Z6" i="4" l="1"/>
  <c r="Y17" i="4"/>
  <c r="Y36" i="4" s="1"/>
  <c r="M3" i="2"/>
  <c r="L40" i="2"/>
  <c r="O2" i="2"/>
  <c r="N3" i="2" l="1"/>
  <c r="M40" i="2"/>
  <c r="O40" i="2"/>
  <c r="P2" i="2"/>
  <c r="Z17" i="4"/>
  <c r="Z36" i="4" s="1"/>
  <c r="AA6" i="4"/>
  <c r="AA17" i="4" l="1"/>
  <c r="AA36" i="4" s="1"/>
  <c r="AB6" i="4"/>
  <c r="Q2" i="2"/>
  <c r="P3" i="2"/>
  <c r="Q3" i="2" s="1"/>
  <c r="N40" i="2"/>
  <c r="R12" i="2" l="1"/>
  <c r="P40" i="2"/>
  <c r="Q40" i="2" s="1"/>
  <c r="AB17" i="4"/>
  <c r="AC17" i="4" s="1"/>
  <c r="AC37" i="4" s="1"/>
  <c r="AB36" i="4"/>
  <c r="AC6" i="4"/>
  <c r="AD6" i="4" s="1"/>
  <c r="AD3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157" authorId="0" shapeId="0" xr:uid="{00000000-0006-0000-0000-000001000000}">
      <text>
        <r>
          <rPr>
            <sz val="11"/>
            <color rgb="FF000000"/>
            <rFont val="Calibri"/>
            <charset val="1"/>
          </rPr>
          <t xml:space="preserve">3 giras anuales alineado a la actualizacion del CNB y plan de Oferta
</t>
        </r>
      </text>
    </comment>
  </commentList>
</comments>
</file>

<file path=xl/sharedStrings.xml><?xml version="1.0" encoding="utf-8"?>
<sst xmlns="http://schemas.openxmlformats.org/spreadsheetml/2006/main" count="1111" uniqueCount="444">
  <si>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</si>
  <si>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</si>
  <si>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</si>
  <si>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</si>
  <si>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</si>
  <si>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</si>
  <si>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</si>
  <si>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</si>
  <si>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</si>
  <si>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</si>
  <si>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23 Servicios Técnicos Pedagógicos</t>
  </si>
  <si>
    <t>DESCRIPCIÓN DEL PROGRAMA:</t>
  </si>
  <si>
    <t>Este programa consiste en el aseguramiento de aprendizajes pertinentes, relevantes, eficaces y de calidad a los educandos de los niveles educativos de Prebásica, Básica, Media y educación superior no universitaria del componente formal del Sistema Nacional de Educación, que les permita desarrollarse plenamente y prepararse para enfrentar los retos del siglo XXI, mediante la actualización del currículo, herramientas Curriculares y material educativo, la formación permanente de docentes, implementación y uso adecuado de tecnologías educativas, organización de redes, supervisión y acompañamiento docente y evaluación de los aprendizajes.</t>
  </si>
  <si>
    <t>OBJETIVO ESTRATÉGICO:</t>
  </si>
  <si>
    <t>Mejorar el logro de los aprendizajes, competencias relevantes y pertinentes en el educando para su desarrollo personal, familiar y social.</t>
  </si>
  <si>
    <t>VINCULACIÓN Visión de País (VP)</t>
  </si>
  <si>
    <t>OBJETIVO</t>
  </si>
  <si>
    <t>1* Una Honduras sin pobreza extrema, educada y sana, con sistemas consolidados de previsión social.</t>
  </si>
  <si>
    <t>VINCULACIÓN RESULTADO</t>
  </si>
  <si>
    <t xml:space="preserve">META </t>
  </si>
  <si>
    <t>1.3 Elevar la escolaridad promedio a 9 años.</t>
  </si>
  <si>
    <t>SECTOR  (PEG)</t>
  </si>
  <si>
    <t xml:space="preserve">1. BIENESTAR Y DESARROLLO SOCIAL </t>
  </si>
  <si>
    <t xml:space="preserve">SUBSECTOR / EJE </t>
  </si>
  <si>
    <t>Educación Inclusiva y de Calidad.</t>
  </si>
  <si>
    <t>Plan Estratégico de Gobierno (PEG)</t>
  </si>
  <si>
    <t>2.   Garantizar el acceso y la inclusión de la educación a la población más rezagada, para contribuir a frenar la violencia y formar ciudadanía.</t>
  </si>
  <si>
    <t>RESULTADO</t>
  </si>
  <si>
    <t>2.3.  Mejorada la calidad de la educación, especialmente en la educación básica.</t>
  </si>
  <si>
    <t>INDICADOR</t>
  </si>
  <si>
    <t>2.3.1   Porcentaje de estudiantes de educación básica que obtienen suficiencia en el desempeño académico (satisfactorio y avanzado) en pruebas estandarizadas de Español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</si>
  <si>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</si>
  <si>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</si>
  <si>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</si>
  <si>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</si>
  <si>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</si>
  <si>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</si>
  <si>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</si>
  <si>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</si>
  <si>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</si>
  <si>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</si>
  <si>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</si>
  <si>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</si>
  <si>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</si>
  <si>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</si>
  <si>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financiamiento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</si>
  <si>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</si>
  <si>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</si>
  <si>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</si>
  <si>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</si>
  <si>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</si>
  <si>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</si>
  <si>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</si>
  <si>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</si>
  <si>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</si>
  <si>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</si>
  <si>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</si>
  <si>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</si>
  <si>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</si>
  <si>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</si>
  <si>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</si>
  <si>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</si>
  <si>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</si>
  <si>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</si>
  <si>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Presupuesto Anual 2023 Aprobado Congreso Nacional</t>
  </si>
  <si>
    <t>Eje Estratégico</t>
  </si>
  <si>
    <t xml:space="preserve">Objetivo Estratégico </t>
  </si>
  <si>
    <t>Intervenciones</t>
  </si>
  <si>
    <t xml:space="preserve">Productos </t>
  </si>
  <si>
    <t xml:space="preserve">Indicador de Producto </t>
  </si>
  <si>
    <t>Meta Anual 2023</t>
  </si>
  <si>
    <t>GA</t>
  </si>
  <si>
    <t>UE</t>
  </si>
  <si>
    <t>Programa</t>
  </si>
  <si>
    <t>Proyecto</t>
  </si>
  <si>
    <t>Actividad/Obra</t>
  </si>
  <si>
    <t>Cant.</t>
  </si>
  <si>
    <t>Costo</t>
  </si>
  <si>
    <t>Obs.</t>
  </si>
  <si>
    <t xml:space="preserve">VER SI SE PONEN LOS 2 EJES </t>
  </si>
  <si>
    <t>Desarrollar procesos Curriculares y de Evaluacion que contribuyen a mejorar los aprendizajes de las niñas, niñas y jovenes,que implementa   la Dirección General de Currículo y Evaluación(DGCE )  en el  Sistema Nacional de Educacion,  atraves del personal Docente administrativo  y el personal  administrativo bajo el Régimen de Servicio Civil, que apoya las actividades que se desarrollan en la DGCE.</t>
  </si>
  <si>
    <t>034</t>
  </si>
  <si>
    <t>Empleado</t>
  </si>
  <si>
    <t>No Acumulable</t>
  </si>
  <si>
    <t>1000</t>
  </si>
  <si>
    <t>Servicios Profesionales</t>
  </si>
  <si>
    <t>Tesoro nacional</t>
  </si>
  <si>
    <t>DGCE</t>
  </si>
  <si>
    <t>DGTH</t>
  </si>
  <si>
    <t>GESTION INSTITUCIONAL</t>
  </si>
  <si>
    <t>1.1.</t>
  </si>
  <si>
    <t>Formulación del Anteproyecto POA/Presupuesto 2023 de la DGCE en coherencia con el PEI 2018-2022, con enfoque por resultados y con valor publico</t>
  </si>
  <si>
    <t>469</t>
  </si>
  <si>
    <t>Plan Operativo Anual</t>
  </si>
  <si>
    <t>11</t>
  </si>
  <si>
    <t>1</t>
  </si>
  <si>
    <t xml:space="preserve">GESTION INSTITUCIONAL </t>
  </si>
  <si>
    <t>1.2.</t>
  </si>
  <si>
    <t>Ajuste del POA presupuesto 2023 de la DGCE de acuerdo al presupuesto aprobado en el Congreso Nacional de la República</t>
  </si>
  <si>
    <t>0</t>
  </si>
  <si>
    <r>
      <rPr>
        <b/>
        <sz val="11"/>
        <rFont val="Tahoma"/>
        <family val="2"/>
        <charset val="1"/>
      </rPr>
      <t>GESTION INSTITUCIONAL</t>
    </r>
    <r>
      <rPr>
        <sz val="11"/>
        <rFont val="Tahoma"/>
        <family val="2"/>
        <charset val="1"/>
      </rPr>
      <t xml:space="preserve"> </t>
    </r>
  </si>
  <si>
    <t>1.3.</t>
  </si>
  <si>
    <t>Evaluación mensual, trimestral y anual de la ejecución física y financiera del POA 2023 de la DGCE</t>
  </si>
  <si>
    <t>149</t>
  </si>
  <si>
    <t>Informe</t>
  </si>
  <si>
    <t>12</t>
  </si>
  <si>
    <t>Acumulable</t>
  </si>
  <si>
    <t>3</t>
  </si>
  <si>
    <r>
      <rPr>
        <sz val="11"/>
        <rFont val="Tahoma"/>
        <family val="2"/>
        <charset val="1"/>
      </rPr>
      <t xml:space="preserve">Mejoramiento de la </t>
    </r>
    <r>
      <rPr>
        <b/>
        <sz val="11"/>
        <rFont val="Tahoma"/>
        <family val="2"/>
        <charset val="1"/>
      </rPr>
      <t>funcionalidad de la Dirección General de Currículo y Evaluación (DGCE)</t>
    </r>
    <r>
      <rPr>
        <sz val="11"/>
        <rFont val="Tahoma"/>
        <family val="2"/>
        <charset val="1"/>
      </rPr>
      <t>, para eficientar los procesos de gestión administrativa y técnica.</t>
    </r>
  </si>
  <si>
    <t>2000 y 3000</t>
  </si>
  <si>
    <t>Servicios no personales, Materiales y suministros</t>
  </si>
  <si>
    <t>Derechos sobre bienes intangibles</t>
  </si>
  <si>
    <t>Mantenimiento y reparación de equipo y medios de transporte</t>
  </si>
  <si>
    <t>Mantenimiento y reparación de equipo de oficina y muebles</t>
  </si>
  <si>
    <t>Servicios de consultoría de gestión administrativa y financiera.</t>
  </si>
  <si>
    <t>Servicios de transporte</t>
  </si>
  <si>
    <t>Servicio de imprenta,publicaciones y Reproducciones</t>
  </si>
  <si>
    <t>Pasajes Nacionales</t>
  </si>
  <si>
    <t>Viáticos Nacionales</t>
  </si>
  <si>
    <t>Ceremonial y Protocolo</t>
  </si>
  <si>
    <t>Productos alimenticios y de bebidas</t>
  </si>
  <si>
    <t>ponerlo aparte</t>
  </si>
  <si>
    <t>Productos de artes graficas</t>
  </si>
  <si>
    <t>Producto de Papel y Cartón</t>
  </si>
  <si>
    <t>Llantas y camaras de aire</t>
  </si>
  <si>
    <t>Productos quimicos</t>
  </si>
  <si>
    <t>Diésel</t>
  </si>
  <si>
    <t>Aceite y Grasas Lubricantes</t>
  </si>
  <si>
    <t>Utiles de escritorio,oficina y enseñanza</t>
  </si>
  <si>
    <t>Utensilios de cocina y comedor</t>
  </si>
  <si>
    <t>Material medico quirurgico menor</t>
  </si>
  <si>
    <t>Repuestos y accesorios menores</t>
  </si>
  <si>
    <t>Equipos varios de oficina</t>
  </si>
  <si>
    <t>Electrodomésticos</t>
  </si>
  <si>
    <t>Equipo de Comunicación y Señalamiento</t>
  </si>
  <si>
    <t>Equipos para computación</t>
  </si>
  <si>
    <t>muebles y equipos educacionales</t>
  </si>
  <si>
    <t>Equipos para electrificacion</t>
  </si>
  <si>
    <t>Ayuda social a personas</t>
  </si>
  <si>
    <t xml:space="preserve"> Acceso inclusivo y equitativo de la población en edad escolar y con sobre edad en los niveles educativos de Prebásica, Básica, Media y modalidades alternativas</t>
  </si>
  <si>
    <t>Incrementar el acceso inclusivo y equitativo de niñas, niños, adolescentes,  jóvenes y adultos en los centros educativos de los niveles de educación Prebásica, Básica, Media y Modalidades Educativas Alternativas para atenderlos con educación de calidad.</t>
  </si>
  <si>
    <t xml:space="preserve">Acceso en los Niveles Educativos de Prebásica, Básica y Media </t>
  </si>
  <si>
    <r>
      <rPr>
        <b/>
        <sz val="11"/>
        <color rgb="FF000000"/>
        <rFont val="Tahoma"/>
        <family val="2"/>
        <charset val="1"/>
      </rPr>
      <t>PF</t>
    </r>
    <r>
      <rPr>
        <sz val="11"/>
        <color rgb="FF000000"/>
        <rFont val="Tahoma"/>
        <family val="2"/>
        <charset val="1"/>
      </rPr>
      <t xml:space="preserve">. </t>
    </r>
    <r>
      <rPr>
        <sz val="12"/>
        <color rgb="FF000000"/>
        <rFont val="Tahoma"/>
        <family val="2"/>
        <charset val="1"/>
      </rPr>
      <t xml:space="preserve">Educandos matriculados y atendidos en los niveles de educación Prebásica, Básica y Media.                                          </t>
    </r>
    <r>
      <rPr>
        <b/>
        <sz val="12"/>
        <color rgb="FF000000"/>
        <rFont val="Tahoma"/>
        <family val="2"/>
        <charset val="1"/>
      </rPr>
      <t>PI</t>
    </r>
    <r>
      <rPr>
        <sz val="12"/>
        <color rgb="FF000000"/>
        <rFont val="Tahoma"/>
        <family val="2"/>
        <charset val="1"/>
      </rPr>
      <t>.Plan de oferta educativa con estrategia de comunicación inclusiva con equidad en los diferentes niveles educativos ampliada</t>
    </r>
  </si>
  <si>
    <t xml:space="preserve">Cantidad de educandos atendidos  en  el nivel de Educación Prebásica.    </t>
  </si>
  <si>
    <t xml:space="preserve">266, 689  </t>
  </si>
  <si>
    <t>PIP: Plan de oferta educativa con estrategia de comunicación inclusiva con equidad en los diferentes niveles educativos ampliada.</t>
  </si>
  <si>
    <t xml:space="preserve">Cantidad educandos atendidos  en el nivel de Educación Básica de I y II Ciclo.   </t>
  </si>
  <si>
    <t>Aprobación de los lineamientos generales para la obtencion del  Plan de Oferta y Demanda Educativa de los niveles de Educación Prebásica, Básica, Media y sus modalidades</t>
  </si>
  <si>
    <t>Documento</t>
  </si>
  <si>
    <t>DGCE, SDGEPB, SDGEB, SDGEM, SDGESNU, CG, CNRE</t>
  </si>
  <si>
    <t>UCIENG, USAD, DGME, PROHECO, DDE,SDCE</t>
  </si>
  <si>
    <t xml:space="preserve">Presentación por las subdirecciones de Educacion Prebasica, Basica y Media de las propuesta de lineamientos del Plan de Oferta y Demanda Educativo en los diferentes niveles educativos </t>
  </si>
  <si>
    <r>
      <rPr>
        <sz val="12"/>
        <color rgb="FF000000"/>
        <rFont val="Tahoma"/>
        <family val="2"/>
        <charset val="1"/>
      </rPr>
      <t>Socializar los lineamientos para la elaboracion Plan de Oferta y Demanda Educativa,para su elaboracion e implementacion en el  departamento de Francisco Morazan</t>
    </r>
    <r>
      <rPr>
        <sz val="11"/>
        <color rgb="FF000000"/>
        <rFont val="Tahoma"/>
        <family val="2"/>
        <charset val="1"/>
      </rPr>
      <t xml:space="preserve">. </t>
    </r>
  </si>
  <si>
    <t>Taller</t>
  </si>
  <si>
    <t>3.2.1</t>
  </si>
  <si>
    <t xml:space="preserve">Socializar los lineamientos para que los centros educativos a nivel nacional, elaboren su Plan de Oferta y Demanda Educativa,  para el logro de los indicadores de acceso,  permanencia, promocion y trayectoria educativa de los niños, niñas y adolescentes, en los diferentes niveles del sistema educativo nacional en coordinacion con las Subdirecciones Departamentales de Curriculo y Evaluacion </t>
  </si>
  <si>
    <t xml:space="preserve">Impresiones </t>
  </si>
  <si>
    <t xml:space="preserve">Seguimiento y monitoreo de la ejecucion del plan de oferta y demanda en los 18 departamentos que comprende las cinco regiones del pais, donde se visitaran distintos centros educativos de los diferentes municipios. </t>
  </si>
  <si>
    <t>Permanencia y promoción de los educandos con calidad en la trayectoria educativa</t>
  </si>
  <si>
    <t>Mantener la Permanencia y Promoción escolar con calidad en la trayectoria educativa</t>
  </si>
  <si>
    <t>Rediseño del Currículo Nacional Básico y Diseños Curriculares de Educación Prebásica, Básica y Media y sus Modalidades Educativas Alternativas.</t>
  </si>
  <si>
    <r>
      <rPr>
        <b/>
        <sz val="11"/>
        <rFont val="Tahoma"/>
        <family val="2"/>
        <charset val="1"/>
      </rPr>
      <t>Currículo Nacional Básico y Diseños Curriculares de los Niveles de Educación Prebásica, Básica y Media y sus Modalidades Educativas Alternativas, rediseñado</t>
    </r>
    <r>
      <rPr>
        <sz val="11"/>
        <rFont val="Tahoma"/>
        <family val="2"/>
        <charset val="1"/>
      </rPr>
      <t>s.</t>
    </r>
  </si>
  <si>
    <t>% de Currículo Nacional Básico y Diseños Curriculares de educación Prebásica, Básica y Media rediseñados</t>
  </si>
  <si>
    <r>
      <rPr>
        <b/>
        <sz val="11"/>
        <rFont val="Tahoma"/>
        <family val="2"/>
        <charset val="1"/>
      </rPr>
      <t>PIP:</t>
    </r>
    <r>
      <rPr>
        <sz val="11"/>
        <color rgb="FFFF0000"/>
        <rFont val="Tahoma"/>
        <family val="2"/>
        <charset val="1"/>
      </rPr>
      <t xml:space="preserve"> </t>
    </r>
    <r>
      <rPr>
        <b/>
        <sz val="11"/>
        <color rgb="FFFF0000"/>
        <rFont val="Tahoma"/>
        <family val="2"/>
        <charset val="1"/>
      </rPr>
      <t xml:space="preserve">  </t>
    </r>
    <r>
      <rPr>
        <b/>
        <sz val="11"/>
        <rFont val="Tahoma"/>
        <family val="2"/>
        <charset val="1"/>
      </rPr>
      <t>Documento Marco del</t>
    </r>
    <r>
      <rPr>
        <sz val="11"/>
        <rFont val="Tahoma"/>
        <family val="2"/>
        <charset val="1"/>
      </rPr>
      <t xml:space="preserve"> </t>
    </r>
    <r>
      <rPr>
        <b/>
        <sz val="11"/>
        <rFont val="Tahoma"/>
        <family val="2"/>
        <charset val="1"/>
      </rPr>
      <t xml:space="preserve"> Curriculo Nacional Basico (CNB )  y Diseños Curriculares de los Niveles de Educación Prebásica, Basica y Media , y sus Herramientas Curriculares ( textos, guias y cuadernos de trabajo )  actualizados en el marco de la Refundacion de la Educacion</t>
    </r>
  </si>
  <si>
    <t>Actualizacion del Curriculo Nacional Basico y Diseños Curriculares de los Niveles de Educación Prebásica, Basica y Media y sus modalidades,en el marco de la Refundacion de la Educacion</t>
  </si>
  <si>
    <t>DGCE, SDGEPB, SDGEB, SDGEM, SDGESNU, CG, CNRE y USAD</t>
  </si>
  <si>
    <t>DGME, DDE,SDCE</t>
  </si>
  <si>
    <t>4.1.</t>
  </si>
  <si>
    <t>Revisión y ajuste del plan general para redefinir las etapas de la actualización curricular (Revisión, actualización y validación) por la comision coordinadora del proceso de actializacion curricular (DGCE)</t>
  </si>
  <si>
    <t xml:space="preserve">Jornadas de trabajo </t>
  </si>
  <si>
    <t>4.1.1</t>
  </si>
  <si>
    <t xml:space="preserve">Revisión del documento marco del CNB.con diferentes actores (docentes , expertos y especialistas por area curricular </t>
  </si>
  <si>
    <t xml:space="preserve">Alimentos y bebidas </t>
  </si>
  <si>
    <t>4.1.2</t>
  </si>
  <si>
    <t>Incorporación de las observaciones, sugerencias y recomendaciones al documento marco del CNB  con diferentes actores del sistema Educativo, Sociedad en general</t>
  </si>
  <si>
    <t>4.2.</t>
  </si>
  <si>
    <t>Revisión de los  Diseños Curriculares de Prebasica, Basica y Media cordinado por la DGCE y ejecutado por cada uno de los niveles Educativos  (Ajuste a las priorizaciones curriculares) con especialistas de cada nivel.</t>
  </si>
  <si>
    <t>4.3.</t>
  </si>
  <si>
    <t>Revisión de Herramientas Curriculares por nivel Educativo con equipo de especialistas de area. (Texto, cuaderno de trabajo y Guia del docente).</t>
  </si>
  <si>
    <t>4.4.</t>
  </si>
  <si>
    <t>Revisión por expertos de los Diseños Curriculares por áreas y campos de conocimiento (Academia, Sociedad Civil, Empleadores, entre otros.)</t>
  </si>
  <si>
    <t>PINP Informe de la Evaluación del Rendimiento Académico (fin de grado) de tipo muestral, a educandos del nivel de Educación Básica de 4°, 6° y 9°, en las áreas de español y matemáticas en el ámbito nacional.</t>
  </si>
  <si>
    <t>Evaluación del rendimiento académico de los educandos de 4°, 6° y 9° grado del nivel de Educación Básica, en el área de comunicación campo de español y área de matemática, de centros educativos gubernamentales y no-gubernamentales, de los 18 departamentos, con el propósito de elaborar el plan nacional de recuperación del aprendizaje.</t>
  </si>
  <si>
    <t>DGCE, SDGEB</t>
  </si>
  <si>
    <t>DDE,SDCE</t>
  </si>
  <si>
    <t>Elaborar un informe sobre el proceso de observación a las tres de capacitación, aplicación y recolección de las pruebas y cuestionarios de factores asociados para presentarlo a la Directora.</t>
  </si>
  <si>
    <t>5.3</t>
  </si>
  <si>
    <t>Presentación de Informe Nacional por parte de la UPN-INIEES a la Direccion General de Currículo y Evaluación para su aprobación.</t>
  </si>
  <si>
    <t xml:space="preserve">Alimentos y Bebidas </t>
  </si>
  <si>
    <t>30000</t>
  </si>
  <si>
    <t>5.4</t>
  </si>
  <si>
    <t>Coordinar la elaboración de Planes de Mejora a nivel Departamental, Municipal, de Centro y Grado/Sección</t>
  </si>
  <si>
    <t>5.5</t>
  </si>
  <si>
    <t>Coordinar con la Dirección General de Desarrollo Profesional las capacitaciones dirigidas a docentes a nivel nacional, para el fortalecimiento de los aprendizajes de matemática y español.</t>
  </si>
  <si>
    <t>Seguimiento a la Plataforma virtual para socialización de resultados, con mapeo, así como tablas y gráficas interactivas. Como apoyo técnico y financiero a la Unidad Nacional de Información Educativa (USINIEH), para el fortalecimiento.</t>
  </si>
  <si>
    <t>PINP: Normativa de transición y articulación administrativa, curricular y pedagógica entre los niveles y modalidades de Educación Prebásica, Básica, Media y Educación Superior no Universitaria con atención a la diversidad aprobada</t>
  </si>
  <si>
    <t>Revisión y ajuste de la normativa de transición y articulación administrativa, curricular y pedagógica entre los niveles y modalidades de educación Prebásica, Básica y Media con atención a la diversidad.</t>
  </si>
  <si>
    <t>6.1</t>
  </si>
  <si>
    <t>Ajustar primer documento de la normativa de transición y articulación administrativa, curricular y pedagógica entre los niveles y modalidades de educación Prebásica, Básica y Media con atención a la diversidad.</t>
  </si>
  <si>
    <t>6.2</t>
  </si>
  <si>
    <t>Validacion de la Normativa de Transicion y Articulacion Administrativa, Curricular y Pedagogica entre los Niveles y Modalidades de Educacion Prebasica, Basica y Media.</t>
  </si>
  <si>
    <t>6.3</t>
  </si>
  <si>
    <t xml:space="preserve">Incorporación de ajustes después del proceso de validación de la Normativa de Transición y Articulación Administrativa, Curricular y Pedagógica entre los Niveles y Modalidades de Educación Prebasica, Basica y Media.  </t>
  </si>
  <si>
    <t>6.4</t>
  </si>
  <si>
    <t xml:space="preserve">Elaboracion y presentacion a la DGCE del borrador de acuerdo Ministerial de normativa de Transicion y Articulacion Administrativa, Curricular y Pedagogica entre los Niveles y Modalidades de Educacion Prebasica, Basica y Media para su oficializacion </t>
  </si>
  <si>
    <t>6.5</t>
  </si>
  <si>
    <t>Opinión técnica de diseño por DGITE Normativa de Transición y Articulación Administrativa, Curricular y Pedagógica entre los Niveles y Modalidades de Educación Prebasica, Basica y Media.</t>
  </si>
  <si>
    <t>6.6</t>
  </si>
  <si>
    <t>Socialización de la Normativa de Transición y Articulación Administrativa, Curricular y Pedagógica entre los Niveles y Modalidades de Educacion Prebasica, Basica y Media con autoridades del nivel central y descentralizado.</t>
  </si>
  <si>
    <t xml:space="preserve">PINP:Reglamento para el Reconocimiento de estudios y movilidad de educandos entre los niveles y modalidades del Sistema Educativo Nacional  </t>
  </si>
  <si>
    <t>Revisión, ajuste y aprobación del Reglamento para el Reconocimiento de Estudios y Movilidad de Educandos entre los niveles y modalidades del sistema educativo, en coordinación con las subdirecciones generales de educación Prebásica, Básica, Media y subdirecciones departamentales de currículo y evaluación.</t>
  </si>
  <si>
    <t>7.1</t>
  </si>
  <si>
    <t xml:space="preserve">Ajustar primer documento del  Reglamento para el Reconocimiento de Estudios y Movilidad de Educandos entre los niveles y modalidades del sistema educativo </t>
  </si>
  <si>
    <t>7.2</t>
  </si>
  <si>
    <t xml:space="preserve">Validacion del  Reglamento para el Reconocimiento de Estudios y Movilidad de Educandos entre los niveles y modalidades del sistema educativo </t>
  </si>
  <si>
    <t>7.3</t>
  </si>
  <si>
    <t xml:space="preserve">Incorporacion de ajustes despues del proces de validacion del  Reglamento para el Reconocimiento de Estudios y Movilidad de Educandos entre los niveles y modalidades del sistema educativo.  </t>
  </si>
  <si>
    <t>7.4</t>
  </si>
  <si>
    <t xml:space="preserve">Elaboracion y presentacion a la DGCE del borrador de acuerdo Ministerial del  Reglamento para el Reconocimiento de Estudios y Movilidad de Educandos entre los niveles y modalidades del Sistema Educativo </t>
  </si>
  <si>
    <t>7.5</t>
  </si>
  <si>
    <t xml:space="preserve">Opinion tecnica de diseño por DGITE del Reglamento para el Reconocimiento de Estudios y Movilidad de Educandos entre los niveles y modalidades del Sistema Educativo </t>
  </si>
  <si>
    <t>7.6</t>
  </si>
  <si>
    <t xml:space="preserve">Socializacion del  Reglamento para el Reconocimiento de Estudios y Movilidad de Educandos entre los niveles y modalidades del Sistema Educativo </t>
  </si>
  <si>
    <r>
      <rPr>
        <b/>
        <sz val="11"/>
        <rFont val="Tahoma"/>
        <family val="2"/>
        <charset val="1"/>
      </rPr>
      <t>PINP:</t>
    </r>
    <r>
      <rPr>
        <sz val="11"/>
        <rFont val="Tahoma"/>
        <family val="2"/>
        <charset val="1"/>
      </rPr>
      <t xml:space="preserve"> </t>
    </r>
    <r>
      <rPr>
        <b/>
        <sz val="11"/>
        <rFont val="Tahoma"/>
        <family val="2"/>
        <charset val="1"/>
      </rPr>
      <t>Reglamento de Evaluación de los Aprendizajes para los niveles de Educación Pre básica, Básica y Media, elaborados, aprobados y socializados</t>
    </r>
    <r>
      <rPr>
        <sz val="11"/>
        <rFont val="Tahoma"/>
        <family val="2"/>
        <charset val="1"/>
      </rPr>
      <t>.</t>
    </r>
  </si>
  <si>
    <t>Revisión, ajuste y aprobación del Reglamento de Evaluación de los Aprendizajes para los niveles de Educación Prebásica, Básica, Media y sus modalidades.</t>
  </si>
  <si>
    <t>Revisión de la Normativa de Evaluacion de Aprendizajes vigentes. (Acuerdo No. 0668, LFE y sus reglamentos) por el equipo tecnico de la DGCE  y Subdirecciones de Educacion Prebasica ,Basica, y Media</t>
  </si>
  <si>
    <t>Articulacion del proceso de evaluacion de aprendizajes con el Documento marco del CNB actualizado equipo de especialistas de la Direccion General de  Curriculo  y Evaluacion y apoyo tecnico de la Comision Asesora Cubana.</t>
  </si>
  <si>
    <t>Socialización y ajuste al borrador del Reglamento de Evaluación de Aprendizajes, con autoridades departamentales, municipales/ distritales y docentes.</t>
  </si>
  <si>
    <t>Pasaje Nacional</t>
  </si>
  <si>
    <t>Impresión, Publicaciones y Reproducción</t>
  </si>
  <si>
    <t>Presentación del borrador del Reglamento de Evaluación de Aprendizajes para su aprobación al equipo tecnico de la Direccion General de Curriculo y Evaluacion.</t>
  </si>
  <si>
    <r>
      <rPr>
        <b/>
        <sz val="11"/>
        <rFont val="Tahoma"/>
        <family val="2"/>
        <charset val="1"/>
      </rPr>
      <t>PINP:</t>
    </r>
    <r>
      <rPr>
        <sz val="11"/>
        <rFont val="Tahoma"/>
        <family val="2"/>
        <charset val="1"/>
      </rPr>
      <t xml:space="preserve"> </t>
    </r>
    <r>
      <rPr>
        <b/>
        <sz val="11"/>
        <rFont val="Tahoma"/>
        <family val="2"/>
        <charset val="1"/>
      </rPr>
      <t>Manual de procesos y procedimientos integrados de la Dirección General de Currículo y Evaluación en coordinación con la Unidad de</t>
    </r>
    <r>
      <rPr>
        <sz val="11"/>
        <color rgb="FF000000"/>
        <rFont val="Tahoma"/>
        <family val="2"/>
        <charset val="1"/>
      </rPr>
      <t xml:space="preserve">  </t>
    </r>
    <r>
      <rPr>
        <b/>
        <sz val="11"/>
        <color rgb="FF000000"/>
        <rFont val="Tahoma"/>
        <family val="2"/>
        <charset val="1"/>
      </rPr>
      <t>Desarrolllo Organizacional (UDO )</t>
    </r>
  </si>
  <si>
    <t>Revisión y Socialización del Manual de procesos y procedimientos integrados de la Dirección General de Currículo y Evaluación en coordinación con la Unidad de Desarrollo Organizacional UDO.</t>
  </si>
  <si>
    <t>32</t>
  </si>
  <si>
    <t>SG</t>
  </si>
  <si>
    <t>Revisión y ajuste del Manual de procesos y procedimientos  en 8 jornadas de trabajo con el equipo tecnico de DGCE y UDO</t>
  </si>
  <si>
    <t>Socialización presencial del MPP con Sub Directores Generales de Educacion Prebasica,Basica y Media, Asistentes Técnicos de DGCE, personal de la UDO, Director general de Modalidades Educativas, Coordinador de Redes Educativas,  Coordinador Supervisión , Coordinadora Genero</t>
  </si>
  <si>
    <t>Socialización presencial del MPP de la DGCE al equipo tecnico departamental en cuatro regiones del país ( norte,sur,centro y occidente) para la articulacion de procesos y procedimientos a nivel Descentralizado.</t>
  </si>
  <si>
    <t xml:space="preserve">PINP:Gestión técnico-pedagógica de la Dirección General de Currículo y Evaluación (DGCE), ,con las diferentes instancias a nivel Central  y descentralizado eficiente </t>
  </si>
  <si>
    <t>Coordinación y Seguimiento de la gestión técnico-pedagógica de la Dirección General de Currículo y Evaluación (DGCE), con la Subsecretaría de Asuntos Técnico Pedagógicos (SSATP), Dirección General de Modalidades Educativas (DGME), Dirección General de Desarrollo Profesional (DGDP), Dirección General de Innovación Tecnológica y Educativa (DGITE) con las Sub-Direcciones Generales de Educación Pre-Básica, Básica y Media y las Sub-Direcciones Departamentales de Currículo y Evaluación, Redes Educativas (RE) y Unidad de Genero (UG)</t>
  </si>
  <si>
    <t>Plan de Acción</t>
  </si>
  <si>
    <t>SG, CNE</t>
  </si>
  <si>
    <t>Coordinación y Seguimiento de la gestión técnico-pedagógica de la Dirección General de Currículo y Evaluación (DGCE) con la Dirección General de Modalidades Educativas (DGME), Dirección General de Desarrollo Profesional (DGDP), Dirección General de Innovación Tecnológica y Educativa (DGITE)</t>
  </si>
  <si>
    <t>33110</t>
  </si>
  <si>
    <t>DGDP,DIGITE y DM</t>
  </si>
  <si>
    <t>Coordinación y seguimiento de la gestión técnico-pedagógico de la Dirección General de Currículo y Evaluación, con las subdirecciones generales de educación de Pre-Básica, Básica y Media, Redes Educativas, Unidad de Género.</t>
  </si>
  <si>
    <t>Coordinación y seguimiento de la gestión técnico-pedagógico de la Dirección General de Currículo y Evaluación con las subdirecciones departamentales de currículo y evaluación</t>
  </si>
  <si>
    <t>Seguimiento y monitoreo  de la gestión técnico-pedagógico, mediante acompañamiento a las Sub-Direcciones Generales de Educación Prebásica, Básica, Media, Superior No Universitaria, Unidad de Género, Redes Educativas, Supervisión y las Sub-Direcciones Departamentales de Currículo y Evaluación.</t>
  </si>
  <si>
    <r>
      <rPr>
        <b/>
        <sz val="11"/>
        <rFont val="Tahoma"/>
        <family val="2"/>
        <charset val="1"/>
      </rPr>
      <t>PINP:</t>
    </r>
    <r>
      <rPr>
        <sz val="11"/>
        <rFont val="Tahoma"/>
        <family val="2"/>
        <charset val="1"/>
      </rPr>
      <t xml:space="preserve"> </t>
    </r>
    <r>
      <rPr>
        <b/>
        <sz val="11"/>
        <rFont val="Tahoma"/>
        <family val="2"/>
        <charset val="1"/>
      </rPr>
      <t>Opiniones técnicas, dictámenes, términos de referencia, convenios, normativas y herramientas curriculares, Calendario Académico y otros elaborados.</t>
    </r>
    <r>
      <rPr>
        <sz val="11"/>
        <rFont val="Tahoma"/>
        <family val="2"/>
        <charset val="1"/>
      </rPr>
      <t xml:space="preserve"> </t>
    </r>
  </si>
  <si>
    <t>Elaboración y/o revisión de opiniones técnicas, dictámenes, términos de referencia, convenios, normativas y herramientas curriculares, Calendario Académico y otros, a solicitud de unidades ejecutoras intra e interinstitucional.</t>
  </si>
  <si>
    <t>SDGEPB, SDGEB, SDGEM, SDGESNU y diferentes unidades de la SEDUC / interinstitucional</t>
  </si>
  <si>
    <t xml:space="preserve">Enfoque de género transversalizado en los procesos pedagógicos curriculares. </t>
  </si>
  <si>
    <t>Número de mecanismo de género aprobado y publicado</t>
  </si>
  <si>
    <r>
      <rPr>
        <b/>
        <sz val="11"/>
        <rFont val="Tahoma"/>
        <family val="2"/>
        <charset val="1"/>
      </rPr>
      <t>PINP:</t>
    </r>
    <r>
      <rPr>
        <sz val="11"/>
        <rFont val="Tahoma"/>
        <family val="2"/>
        <charset val="1"/>
      </rPr>
      <t xml:space="preserve"> </t>
    </r>
    <r>
      <rPr>
        <b/>
        <sz val="11"/>
        <rFont val="Tahoma"/>
        <family val="2"/>
        <charset val="1"/>
      </rPr>
      <t xml:space="preserve">Enfoque de género transversalizado en los procesos pedagógicos curriculares. </t>
    </r>
  </si>
  <si>
    <t>Transferencia metodológica de la Guía de Inclusión de Género en el aula, en todos los niveles educativos a través de centros educativos asociados a las Redes Educativas a nivel nacional</t>
  </si>
  <si>
    <t>Plan de acción</t>
  </si>
  <si>
    <t>CG</t>
  </si>
  <si>
    <t xml:space="preserve">Foro Taller para la transferencia metológica de la Guía para Docentes La inclusión de Género en el Aula,Centro Regional Del Litorall Atlántico </t>
  </si>
  <si>
    <t>26210</t>
  </si>
  <si>
    <t xml:space="preserve">Foro Taller para la transferencia metológica de la Guía para Docentes La inclusión de Género en el Aula,Centro Regional de formación Permanete del Valle de Sula </t>
  </si>
  <si>
    <t xml:space="preserve">Foro Taller para la transferencia metológica de la Guía para Docentes para La inclusión de Género en el Aula,Centro Regional de Formación Permanente de Occidente </t>
  </si>
  <si>
    <t xml:space="preserve">Foro Taller para la transferencia metológica de la Guía para Docentes La inclusión de Género en el Aula,Centro Regional de Formacuón Permenete Centro Sur Oriente </t>
  </si>
  <si>
    <t>Jornada de Capacitación sobre tematica de genero dirigida al equipo tecnico que conforma el Mecanismo de Género del Nivel Central</t>
  </si>
  <si>
    <t>Mejora de la funcionalida de la unidad de genero para eficientar los procesos de gestión administrativa y técnica de la Unidad de Género</t>
  </si>
  <si>
    <t>Orden de compra</t>
  </si>
  <si>
    <t>Impresión de Guías para Docentes para La Inclusión de Género en el Aula.</t>
  </si>
  <si>
    <t>PINP: Redes Educativas con enfoque de género, organizadas y funcionando</t>
  </si>
  <si>
    <t>Fortalecimiento de las Redes Educativas organizadas y funcionando como centros de referencia del rediseño curricular en los niveles de educación Prebásica, Básica y Media en sus tres etapas (Diagnóstico, Pilotaje y Ajuste).</t>
  </si>
  <si>
    <t>CNRE</t>
  </si>
  <si>
    <t>13</t>
  </si>
  <si>
    <t>Acompañamiento Técnico a las Redes Educativas organizadas y funcionando.</t>
  </si>
  <si>
    <t>029</t>
  </si>
  <si>
    <t>No acumulable</t>
  </si>
  <si>
    <t>Pasajes nacionales</t>
  </si>
  <si>
    <t>13.2</t>
  </si>
  <si>
    <t>Formación a directores de redes educativas en las áreas administrativas, pedagógica/curricular de acuerdo a las necesidades y demandas existentes en coordinación con los Centros Regionales de la Dirección General de Desarrollo Profesional (DGDP).</t>
  </si>
  <si>
    <t>1009</t>
  </si>
  <si>
    <t>Capacitación</t>
  </si>
  <si>
    <t>13.3</t>
  </si>
  <si>
    <t>Seguimiento y monitoreo a la ejecución de los Planes Estratégicos de Redes y Proyectos Específicos para el funcionamiento de las redes en el marco del logro de los indicadores educativos de acceso, permanencia, promoción y calidad educativa en coordinación con la Unidad de Supervisión y Acompañamiento Docente.</t>
  </si>
  <si>
    <t>1042</t>
  </si>
  <si>
    <t>Visita de seguimiento</t>
  </si>
  <si>
    <t>13.4</t>
  </si>
  <si>
    <t>Mejoramiento de la funcionalidad de la Coordinación Nacional de Redes Educativas (RE), para eficientar los procesos de gestión administrativa y técnica.</t>
  </si>
  <si>
    <t>1051</t>
  </si>
  <si>
    <t>Papel de Escritorio</t>
  </si>
  <si>
    <t>Productos de papel y cartón</t>
  </si>
  <si>
    <t>Útiles de Escritorio, Oficina y Enseñanza</t>
  </si>
  <si>
    <t>Repuestos y Accesorios</t>
  </si>
  <si>
    <t>Objeto Gasto</t>
  </si>
  <si>
    <t>Descripción</t>
  </si>
  <si>
    <t>Presupuestado Aprobado Congreso</t>
  </si>
  <si>
    <t>Enero</t>
  </si>
  <si>
    <t>Febrero</t>
  </si>
  <si>
    <t>Marzo</t>
  </si>
  <si>
    <t>Abril</t>
  </si>
  <si>
    <t xml:space="preserve">11100 </t>
  </si>
  <si>
    <t xml:space="preserve"> Sueldos Básicos</t>
  </si>
  <si>
    <t>11220</t>
  </si>
  <si>
    <t>Sueldos Básico Docentes Administrativo</t>
  </si>
  <si>
    <t>11400</t>
  </si>
  <si>
    <t xml:space="preserve"> Adicionales Docentes</t>
  </si>
  <si>
    <t>11510</t>
  </si>
  <si>
    <t xml:space="preserve"> Decimotercer Mes</t>
  </si>
  <si>
    <t xml:space="preserve">11520  </t>
  </si>
  <si>
    <t>Decimocuarto Mes</t>
  </si>
  <si>
    <t xml:space="preserve">11530 </t>
  </si>
  <si>
    <t xml:space="preserve"> Decimotercer Mes Docentes</t>
  </si>
  <si>
    <t xml:space="preserve">11550 </t>
  </si>
  <si>
    <t xml:space="preserve"> Decimocuarto Mes Docentes</t>
  </si>
  <si>
    <t>11600</t>
  </si>
  <si>
    <t>Complementos docentes y Servicio Civil</t>
  </si>
  <si>
    <t xml:space="preserve">11710 </t>
  </si>
  <si>
    <t>Contribuciones al Instituto Nacional de Jubilaciones y Pensiones de los Empleados y Funcionarios Públicos</t>
  </si>
  <si>
    <t>11720</t>
  </si>
  <si>
    <t>Contribuciones al Instituto Nacional de Previsión del Magisterio</t>
  </si>
  <si>
    <t>11750</t>
  </si>
  <si>
    <t>Contribuciones para Seguro Social Servicio Civil</t>
  </si>
  <si>
    <t>23200</t>
  </si>
  <si>
    <t>Mantenimiento y Reparación de Equipo y medios de transporte</t>
  </si>
  <si>
    <t>23360</t>
  </si>
  <si>
    <t>Mantenimiento y Reparación de Equipo de oficina y muebles</t>
  </si>
  <si>
    <t>24710</t>
  </si>
  <si>
    <t>Servicios de Consultoría de Gestión Administrativa, Financiera y Actividades Conexas</t>
  </si>
  <si>
    <t>25100</t>
  </si>
  <si>
    <t>Servicio de Transporte</t>
  </si>
  <si>
    <t>25300</t>
  </si>
  <si>
    <t>Servicio de Imprenta, Publicaciones y Reproducciones</t>
  </si>
  <si>
    <t>26110</t>
  </si>
  <si>
    <t>29100</t>
  </si>
  <si>
    <t>31110</t>
  </si>
  <si>
    <t>Alimentos y Bebidas para Personas</t>
  </si>
  <si>
    <t>33100</t>
  </si>
  <si>
    <t>Productos de Papel y Cartón</t>
  </si>
  <si>
    <t>33300</t>
  </si>
  <si>
    <t>Productos Artes Graficos</t>
  </si>
  <si>
    <t>34400</t>
  </si>
  <si>
    <t>35100</t>
  </si>
  <si>
    <t>35620</t>
  </si>
  <si>
    <t>Diesel</t>
  </si>
  <si>
    <t>35650</t>
  </si>
  <si>
    <t>Aceite y Lubricantes</t>
  </si>
  <si>
    <t>39200</t>
  </si>
  <si>
    <t>39400</t>
  </si>
  <si>
    <t>39530</t>
  </si>
  <si>
    <t>39600</t>
  </si>
  <si>
    <t>Repuestos y Accesorios menores</t>
  </si>
  <si>
    <t>42120</t>
  </si>
  <si>
    <t>42140</t>
  </si>
  <si>
    <t>Electrodomesticos</t>
  </si>
  <si>
    <t>42510</t>
  </si>
  <si>
    <t>Equipos de comunicación</t>
  </si>
  <si>
    <t>42600</t>
  </si>
  <si>
    <t>Equipos para computacion</t>
  </si>
  <si>
    <t>42710</t>
  </si>
  <si>
    <t>Muebles y equipos Educacionales</t>
  </si>
  <si>
    <t>42900</t>
  </si>
  <si>
    <t>Equipo para electrificacion (medidores,transformadores y postes)</t>
  </si>
  <si>
    <t>51220</t>
  </si>
  <si>
    <t>Ayuda Social a personas</t>
  </si>
  <si>
    <t>POA- Por Objeto de Gastos 2023</t>
  </si>
  <si>
    <t>Grupo Gasto</t>
  </si>
  <si>
    <t>Total Presupuestado</t>
  </si>
  <si>
    <t>I  Trimestre</t>
  </si>
  <si>
    <t>II Trimestre</t>
  </si>
  <si>
    <t>III Trimestre</t>
  </si>
  <si>
    <t>IV Trimestre</t>
  </si>
  <si>
    <t>Total General</t>
  </si>
  <si>
    <t xml:space="preserve">Sueldos Básico </t>
  </si>
  <si>
    <t xml:space="preserve"> Decimotercer Mes </t>
  </si>
  <si>
    <t xml:space="preserve"> Decimocuarto Mes </t>
  </si>
  <si>
    <t>Complementos docentes y servicio civil</t>
  </si>
  <si>
    <t>Contribuciones para Seguro Social</t>
  </si>
  <si>
    <t>Aceites y grasas Lubricantes</t>
  </si>
  <si>
    <t>Equipo de comunicación</t>
  </si>
  <si>
    <t>Equipos para Computacion</t>
  </si>
  <si>
    <t>Muebles y equipos educacionales</t>
  </si>
  <si>
    <t>Equipos para electrificacion (Medidores,transformadores y Postes)</t>
  </si>
  <si>
    <t>Gran Total</t>
  </si>
  <si>
    <t>Gestion</t>
  </si>
  <si>
    <t>Insti</t>
  </si>
  <si>
    <t>Prog</t>
  </si>
  <si>
    <t>Sub Pr</t>
  </si>
  <si>
    <t>Proy</t>
  </si>
  <si>
    <t>A/O</t>
  </si>
  <si>
    <t>Fuente</t>
  </si>
  <si>
    <t>Org</t>
  </si>
  <si>
    <t>Objeto</t>
  </si>
  <si>
    <t>Benef.</t>
  </si>
  <si>
    <t>Descr benf trans</t>
  </si>
  <si>
    <t>Monto Aprobado Congreso</t>
  </si>
  <si>
    <t xml:space="preserve">Mayo </t>
  </si>
  <si>
    <t xml:space="preserve">Julio </t>
  </si>
  <si>
    <t xml:space="preserve">Agosto </t>
  </si>
  <si>
    <t xml:space="preserve">Octubre </t>
  </si>
  <si>
    <t>Total Proyectado</t>
  </si>
  <si>
    <t>Diferencia</t>
  </si>
  <si>
    <t>11100</t>
  </si>
  <si>
    <t>01</t>
  </si>
  <si>
    <t>SIN-TRF</t>
  </si>
  <si>
    <t>11520</t>
  </si>
  <si>
    <t>11530</t>
  </si>
  <si>
    <t>11550</t>
  </si>
  <si>
    <t>11710</t>
  </si>
  <si>
    <t>2</t>
  </si>
  <si>
    <t>9</t>
  </si>
  <si>
    <t>14</t>
  </si>
  <si>
    <t>35800</t>
  </si>
  <si>
    <t>39100</t>
  </si>
  <si>
    <t>15</t>
  </si>
  <si>
    <t>53310</t>
  </si>
  <si>
    <t>7</t>
  </si>
  <si>
    <t>Centro Latinoamericano para el Desarrollo</t>
  </si>
  <si>
    <t>No</t>
  </si>
  <si>
    <t>Descripción de la actividad</t>
  </si>
  <si>
    <t>Presupuesto Total</t>
  </si>
  <si>
    <t>Revision y actualizacion del Curriculo Nacional Basico y Diseños Curriculares de los Niveles de Educación Prebásica, Basica y Media y sus modalidades,en el marco de la Refundacion de la Educacion</t>
  </si>
  <si>
    <t>Revisión y Socialización del Manual de procesos y procedimientos integrados de la Dirección General de Currículo y Evaluación en coordinación con la Unidad de Desarrollo Organizacional.</t>
  </si>
  <si>
    <r>
      <rPr>
        <sz val="11"/>
        <rFont val="Tahoma"/>
        <family val="2"/>
        <charset val="1"/>
      </rPr>
      <t>Coordinación Seguimiento de la gestión técnico-pedagógica de la Dirección General de Currículo y Evaluación (DGCE), con la Subsecretaría de Asuntos Técnico Pedagógicos (SSATP), Dirección General de Modalidades Educativas (DGME), Dirección General de Desarrollo Profesional (DGDP), Dirección General de Innovación Tecnológica y Educativa (DGITE)</t>
    </r>
    <r>
      <rPr>
        <sz val="11"/>
        <color rgb="FF000000"/>
        <rFont val="Tahoma"/>
        <family val="2"/>
        <charset val="1"/>
      </rPr>
      <t xml:space="preserve"> con las Sub-Direcciones Generales de Educación Pre-Básica, Básica y Media y las Sub-Direcciones Departamentales de Currículo y Evaluación, Redes Educativas (RE) y Unidad de Genero (UG)</t>
    </r>
  </si>
  <si>
    <t>Mejoramiento de la funcionalidad de la Dirección General de Currículo y Evaluación (DGCE), para eficientar los procesos de gestión administrativa y técnica.</t>
  </si>
  <si>
    <t>TOTAL GENERAL</t>
  </si>
  <si>
    <t>Documento Protocolo</t>
  </si>
  <si>
    <t>Lineamientos de Aprendizaje</t>
  </si>
  <si>
    <t>Funcionalidad DGCE</t>
  </si>
  <si>
    <t>Coo.Tec. Pedagogico</t>
  </si>
  <si>
    <t>Monitoreo de Gestión</t>
  </si>
  <si>
    <t>Pruebas Foramtivas</t>
  </si>
  <si>
    <t>Fin de Grado</t>
  </si>
  <si>
    <t>Preuniversitaria</t>
  </si>
  <si>
    <t>Desempeño Docente</t>
  </si>
  <si>
    <t>ERCE</t>
  </si>
  <si>
    <t>Manual Desempeño Docente</t>
  </si>
  <si>
    <t>Reglamento</t>
  </si>
  <si>
    <t>Enfoque de Genero</t>
  </si>
  <si>
    <t>Mantenimiento y Reparación de Equipos y Medios de Transporte</t>
  </si>
  <si>
    <t>Aceites y Grasas Lubricantes</t>
  </si>
  <si>
    <t>Producto de material plastico</t>
  </si>
  <si>
    <t>Elemetos de limpieza y aseo personal</t>
  </si>
  <si>
    <t>Ayuda Social a Personas</t>
  </si>
  <si>
    <t>Transferencias y Donaciones a Organismos Internacionales - Cuotas Ordinarias</t>
  </si>
  <si>
    <t xml:space="preserve"> </t>
  </si>
  <si>
    <t>4</t>
  </si>
  <si>
    <t>5.2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</si>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</sst>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 &quot;L. &quot;* #,##0.00_ ;_ &quot;L. &quot;* \-#,##0.00_ ;_ &quot;L. &quot;* \-??_ ;_ @_ "/>
    <numFmt numFmtId="165" formatCode="&quot;L. &quot;#,##0.00;[Red]&quot;L. -&quot;#,##0.00"/>
    <numFmt numFmtId="166" formatCode="\L#,##0.00"/>
    <numFmt numFmtId="167" formatCode="_-\L* #,##0.00_-;&quot;-L&quot;* #,##0.00_-;_-\L* \-??_-;_-@"/>
    <numFmt numFmtId="168" formatCode="_-[$L-480A]* #,##0.00_-;\-[$L-480A]* #,##0.00_-;_-[$L-480A]* \-??_-;_-@"/>
    <numFmt numFmtId="169" formatCode="_-* #,##0.00_-;\-* #,##0.00_-;_-* \-??_-;_-@"/>
    <numFmt numFmtId="170" formatCode="_ * #,##0.00_ ;_ * \-#,##0.00_ ;_ * \-??_ ;_ @_ "/>
    <numFmt numFmtId="171" formatCode="#,##0.00_ ;\-#,##0.00\ "/>
    <numFmt numFmtId="172" formatCode="[$-480A]#,##0.00;\-#,##0.00"/>
    <numFmt numFmtId="173" formatCode="_(* #,##0.00_);_(* \(#,##0.00\);_(* \-??_);_(@_)"/>
  </numFmts>
  <fonts count="47" x14ac:knownFonts="1">
    <font>
      <sz val="11"/>
      <color rgb="FF000000"/>
      <name val="Calibri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FF0000"/>
      <name val="Arial"/>
      <family val="2"/>
      <charset val="1"/>
    </font>
    <font>
      <b/>
      <sz val="26"/>
      <color rgb="FFFFFFFF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Tahoma"/>
      <family val="2"/>
      <charset val="1"/>
    </font>
    <font>
      <b/>
      <sz val="11"/>
      <name val="Tahoma"/>
      <family val="2"/>
      <charset val="1"/>
    </font>
    <font>
      <sz val="11"/>
      <color rgb="FF000000"/>
      <name val="Tahoma"/>
      <family val="2"/>
      <charset val="1"/>
    </font>
    <font>
      <b/>
      <sz val="11"/>
      <color rgb="FFFF0000"/>
      <name val="Tahoma"/>
      <family val="2"/>
      <charset val="1"/>
    </font>
    <font>
      <sz val="11"/>
      <name val="Tahoma"/>
      <family val="2"/>
      <charset val="1"/>
    </font>
    <font>
      <sz val="11"/>
      <color rgb="FFFF0000"/>
      <name val="Tahoma"/>
      <family val="2"/>
      <charset val="1"/>
    </font>
    <font>
      <b/>
      <sz val="11"/>
      <color rgb="FFFF4000"/>
      <name val="Tahoma"/>
      <family val="2"/>
      <charset val="1"/>
    </font>
    <font>
      <sz val="11"/>
      <color rgb="FFFF4000"/>
      <name val="Tahoma"/>
      <family val="2"/>
      <charset val="1"/>
    </font>
    <font>
      <sz val="12"/>
      <color rgb="FF000000"/>
      <name val="Tahoma"/>
      <family val="2"/>
      <charset val="1"/>
    </font>
    <font>
      <b/>
      <sz val="12"/>
      <color rgb="FF000000"/>
      <name val="Tahoma"/>
      <family val="2"/>
      <charset val="1"/>
    </font>
    <font>
      <b/>
      <sz val="12"/>
      <name val="Tahoma"/>
      <family val="2"/>
      <charset val="1"/>
    </font>
    <font>
      <sz val="11"/>
      <color rgb="FF000000"/>
      <name val="Tahoma"/>
      <family val="2"/>
    </font>
    <font>
      <sz val="11"/>
      <color rgb="FFC9211E"/>
      <name val="Tahoma"/>
      <family val="2"/>
      <charset val="1"/>
    </font>
    <font>
      <b/>
      <sz val="14"/>
      <name val="Tahoma"/>
      <family val="2"/>
      <charset val="1"/>
    </font>
    <font>
      <b/>
      <sz val="14"/>
      <color rgb="FF000000"/>
      <name val="Tahoma"/>
      <family val="2"/>
      <charset val="1"/>
    </font>
    <font>
      <b/>
      <sz val="11"/>
      <color rgb="FFFFFFFF"/>
      <name val="Tahoma"/>
      <charset val="1"/>
    </font>
    <font>
      <b/>
      <sz val="10"/>
      <color rgb="FF000000"/>
      <name val="Tahoma"/>
      <charset val="1"/>
    </font>
    <font>
      <b/>
      <sz val="10"/>
      <color rgb="FF333333"/>
      <name val="Tahoma"/>
      <charset val="1"/>
    </font>
    <font>
      <sz val="10"/>
      <color rgb="FF000000"/>
      <name val="Tahoma"/>
      <charset val="1"/>
    </font>
    <font>
      <sz val="10"/>
      <color rgb="FF333333"/>
      <name val="Tahoma"/>
      <family val="2"/>
      <charset val="1"/>
    </font>
    <font>
      <sz val="9"/>
      <color rgb="FF333333"/>
      <name val="Arial"/>
      <charset val="1"/>
    </font>
    <font>
      <b/>
      <sz val="11"/>
      <color rgb="FF000000"/>
      <name val="Calibri"/>
      <charset val="1"/>
    </font>
    <font>
      <b/>
      <sz val="10"/>
      <color rgb="FF000000"/>
      <name val="Tahoma"/>
      <family val="2"/>
      <charset val="1"/>
    </font>
    <font>
      <sz val="9"/>
      <color rgb="FF000000"/>
      <name val="Tahoma"/>
      <charset val="1"/>
    </font>
    <font>
      <b/>
      <sz val="10"/>
      <color rgb="FF000000"/>
      <name val="Arial"/>
      <charset val="1"/>
    </font>
    <font>
      <b/>
      <sz val="16"/>
      <color rgb="FF000000"/>
      <name val="Calibri"/>
      <charset val="1"/>
    </font>
    <font>
      <b/>
      <sz val="11"/>
      <color rgb="FF000000"/>
      <name val="Tahoma"/>
      <charset val="1"/>
    </font>
    <font>
      <b/>
      <sz val="10"/>
      <color rgb="FFFFFFFF"/>
      <name val="Tahoma"/>
      <charset val="1"/>
    </font>
    <font>
      <b/>
      <sz val="10"/>
      <color rgb="FF008000"/>
      <name val="Tahoma"/>
      <charset val="1"/>
    </font>
    <font>
      <sz val="10"/>
      <color rgb="FF000000"/>
      <name val="Arial"/>
      <charset val="1"/>
    </font>
    <font>
      <u/>
      <sz val="16"/>
      <color rgb="FF333333"/>
      <name val="Arial"/>
      <charset val="1"/>
    </font>
    <font>
      <b/>
      <sz val="9"/>
      <color rgb="FFFFFFFF"/>
      <name val="Arial"/>
      <charset val="1"/>
    </font>
    <font>
      <b/>
      <sz val="9"/>
      <color rgb="FF333333"/>
      <name val="Arial"/>
      <charset val="1"/>
    </font>
    <font>
      <b/>
      <sz val="12"/>
      <color rgb="FF000000"/>
      <name val="Arial"/>
      <charset val="1"/>
    </font>
    <font>
      <sz val="12"/>
      <name val="Tahoma"/>
      <family val="2"/>
      <charset val="1"/>
    </font>
    <font>
      <b/>
      <sz val="11"/>
      <color rgb="FF000000"/>
      <name val="Arial"/>
      <charset val="1"/>
    </font>
    <font>
      <b/>
      <sz val="14"/>
      <color rgb="FF000000"/>
      <name val="Calibri"/>
      <charset val="1"/>
    </font>
    <font>
      <sz val="9"/>
      <color rgb="FF000000"/>
      <name val="Arial"/>
      <charset val="1"/>
    </font>
    <font>
      <sz val="10"/>
      <color rgb="FFFF0000"/>
      <name val="Arial"/>
      <charset val="1"/>
    </font>
    <font>
      <sz val="11"/>
      <name val="Tahoma"/>
      <family val="2"/>
    </font>
  </fonts>
  <fills count="30">
    <fill>
      <patternFill patternType="none"/>
    </fill>
    <fill>
      <patternFill patternType="gray125"/>
    </fill>
    <fill>
      <patternFill patternType="solid">
        <fgColor rgb="FF4BACC6"/>
        <bgColor rgb="FF71A0DB"/>
      </patternFill>
    </fill>
    <fill>
      <patternFill patternType="solid">
        <fgColor rgb="FFFFFFFF"/>
        <bgColor rgb="FFEBF1DE"/>
      </patternFill>
    </fill>
    <fill>
      <patternFill patternType="solid">
        <fgColor rgb="FFDAEEF3"/>
        <bgColor rgb="FFDBEEF4"/>
      </patternFill>
    </fill>
    <fill>
      <patternFill patternType="solid">
        <fgColor rgb="FFB9CDE5"/>
        <bgColor rgb="FFB4C7DC"/>
      </patternFill>
    </fill>
    <fill>
      <patternFill patternType="solid">
        <fgColor rgb="FFE46C0A"/>
        <bgColor rgb="FFFF4000"/>
      </patternFill>
    </fill>
    <fill>
      <patternFill patternType="solid">
        <fgColor rgb="FF93CDDD"/>
        <bgColor rgb="FFB4C7DC"/>
      </patternFill>
    </fill>
    <fill>
      <patternFill patternType="solid">
        <fgColor rgb="FF31859C"/>
        <bgColor rgb="FF31859B"/>
      </patternFill>
    </fill>
    <fill>
      <patternFill patternType="solid">
        <fgColor rgb="FFFCD5B5"/>
        <bgColor rgb="FFFDEADA"/>
      </patternFill>
    </fill>
    <fill>
      <patternFill patternType="solid">
        <fgColor rgb="FF8EB4E3"/>
        <bgColor rgb="FF93CDDD"/>
      </patternFill>
    </fill>
    <fill>
      <patternFill patternType="solid">
        <fgColor rgb="FFDBEEF4"/>
        <bgColor rgb="FFDAEEF3"/>
      </patternFill>
    </fill>
    <fill>
      <patternFill patternType="solid">
        <fgColor rgb="FFDEEBF7"/>
        <bgColor rgb="FFDBEEF4"/>
      </patternFill>
    </fill>
    <fill>
      <patternFill patternType="solid">
        <fgColor rgb="FFBDD7EE"/>
        <bgColor rgb="FFC6D9F1"/>
      </patternFill>
    </fill>
    <fill>
      <patternFill patternType="solid">
        <fgColor rgb="FFD9D9D9"/>
        <bgColor rgb="FFDBE5F1"/>
      </patternFill>
    </fill>
    <fill>
      <patternFill patternType="solid">
        <fgColor rgb="FFFDEADA"/>
        <bgColor rgb="FFEBF1DE"/>
      </patternFill>
    </fill>
    <fill>
      <patternFill patternType="solid">
        <fgColor rgb="FFB7DEE8"/>
        <bgColor rgb="FFB6DDE8"/>
      </patternFill>
    </fill>
    <fill>
      <patternFill patternType="solid">
        <fgColor rgb="FFC5E0B4"/>
        <bgColor rgb="FFD9D9D9"/>
      </patternFill>
    </fill>
    <fill>
      <patternFill patternType="solid">
        <fgColor rgb="FFC6D9F1"/>
        <bgColor rgb="FFBDD7EE"/>
      </patternFill>
    </fill>
    <fill>
      <patternFill patternType="solid">
        <fgColor rgb="FFEBF1DE"/>
        <bgColor rgb="FFFDEADA"/>
      </patternFill>
    </fill>
    <fill>
      <patternFill patternType="solid">
        <fgColor rgb="FFB4C7DC"/>
        <bgColor rgb="FFB9CDE5"/>
      </patternFill>
    </fill>
    <fill>
      <patternFill patternType="solid">
        <fgColor rgb="FF00B0F0"/>
        <bgColor rgb="FF4BACC6"/>
      </patternFill>
    </fill>
    <fill>
      <patternFill patternType="solid">
        <fgColor rgb="FF31859B"/>
        <bgColor rgb="FF31859C"/>
      </patternFill>
    </fill>
    <fill>
      <patternFill patternType="solid">
        <fgColor rgb="FFB6DDE8"/>
        <bgColor rgb="FFB7DEE8"/>
      </patternFill>
    </fill>
    <fill>
      <patternFill patternType="solid">
        <fgColor rgb="FF71A0DB"/>
        <bgColor rgb="FF8EB4E3"/>
      </patternFill>
    </fill>
    <fill>
      <patternFill patternType="solid">
        <fgColor rgb="FFDBE5F1"/>
        <bgColor rgb="FFDEEBF7"/>
      </patternFill>
    </fill>
    <fill>
      <patternFill patternType="solid">
        <fgColor rgb="FF366092"/>
        <bgColor rgb="FF66669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rgb="FFEBF1DE"/>
      </patternFill>
    </fill>
    <fill>
      <patternFill patternType="solid">
        <fgColor rgb="FFFFFF00"/>
        <bgColor rgb="FFFDEADA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rgb="FF800000"/>
      </top>
      <bottom style="thin">
        <color rgb="FF800000"/>
      </bottom>
      <diagonal/>
    </border>
    <border>
      <left style="medium">
        <color auto="1"/>
      </left>
      <right style="thin">
        <color auto="1"/>
      </right>
      <top style="thin">
        <color rgb="FF800000"/>
      </top>
      <bottom style="thin">
        <color rgb="FF800000"/>
      </bottom>
      <diagonal/>
    </border>
    <border>
      <left style="medium">
        <color auto="1"/>
      </left>
      <right style="thin">
        <color auto="1"/>
      </right>
      <top style="thin">
        <color rgb="FF80000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rgb="FF666699"/>
      </left>
      <right style="thin">
        <color rgb="FF666699"/>
      </right>
      <top style="thin">
        <color rgb="FF666699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FF0000"/>
      </right>
      <top style="medium">
        <color auto="1"/>
      </top>
      <bottom/>
      <diagonal/>
    </border>
    <border>
      <left style="thin">
        <color rgb="FF000080"/>
      </left>
      <right style="thin">
        <color rgb="FF000080"/>
      </right>
      <top/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 style="thin">
        <color rgb="FF000080"/>
      </right>
      <top style="thin">
        <color rgb="FF000080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800000"/>
      </right>
      <top style="medium">
        <color auto="1"/>
      </top>
      <bottom style="medium">
        <color auto="1"/>
      </bottom>
      <diagonal/>
    </border>
    <border>
      <left style="thin">
        <color rgb="FF800000"/>
      </left>
      <right style="thin">
        <color rgb="FF800000"/>
      </right>
      <top style="medium">
        <color auto="1"/>
      </top>
      <bottom style="medium">
        <color auto="1"/>
      </bottom>
      <diagonal/>
    </border>
    <border>
      <left style="thin">
        <color rgb="FF800000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4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0" fillId="3" borderId="0" xfId="0" applyFill="1"/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/>
    </xf>
    <xf numFmtId="0" fontId="9" fillId="3" borderId="0" xfId="0" applyFont="1" applyFill="1"/>
    <xf numFmtId="0" fontId="9" fillId="0" borderId="0" xfId="0" applyFont="1"/>
    <xf numFmtId="0" fontId="8" fillId="7" borderId="14" xfId="1" applyFont="1" applyFill="1" applyBorder="1" applyAlignment="1" applyProtection="1">
      <alignment horizontal="center" vertical="center" wrapText="1"/>
      <protection locked="0"/>
    </xf>
    <xf numFmtId="0" fontId="8" fillId="7" borderId="15" xfId="1" applyFont="1" applyFill="1" applyBorder="1" applyAlignment="1" applyProtection="1">
      <alignment horizontal="center" vertical="center" wrapText="1"/>
      <protection locked="0"/>
    </xf>
    <xf numFmtId="0" fontId="8" fillId="12" borderId="15" xfId="1" applyFont="1" applyFill="1" applyBorder="1" applyAlignment="1" applyProtection="1">
      <alignment horizontal="center" vertical="center" wrapText="1"/>
      <protection locked="0"/>
    </xf>
    <xf numFmtId="0" fontId="8" fillId="13" borderId="15" xfId="1" applyFont="1" applyFill="1" applyBorder="1" applyAlignment="1" applyProtection="1">
      <alignment horizontal="center" vertical="center" wrapText="1"/>
      <protection locked="0"/>
    </xf>
    <xf numFmtId="0" fontId="8" fillId="13" borderId="16" xfId="1" applyFont="1" applyFill="1" applyBorder="1" applyAlignment="1" applyProtection="1">
      <alignment horizontal="center" vertical="center" wrapText="1"/>
      <protection locked="0"/>
    </xf>
    <xf numFmtId="0" fontId="8" fillId="16" borderId="11" xfId="1" applyFont="1" applyFill="1" applyBorder="1" applyAlignment="1" applyProtection="1">
      <alignment horizontal="center" vertical="center" wrapText="1"/>
      <protection locked="0"/>
    </xf>
    <xf numFmtId="0" fontId="8" fillId="16" borderId="12" xfId="1" applyFont="1" applyFill="1" applyBorder="1" applyAlignment="1" applyProtection="1">
      <alignment horizontal="center" vertical="center" wrapText="1"/>
      <protection locked="0"/>
    </xf>
    <xf numFmtId="0" fontId="8" fillId="16" borderId="17" xfId="1" applyFont="1" applyFill="1" applyBorder="1" applyAlignment="1" applyProtection="1">
      <alignment horizontal="center" vertical="center" wrapText="1"/>
      <protection locked="0"/>
    </xf>
    <xf numFmtId="0" fontId="8" fillId="16" borderId="6" xfId="1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 wrapText="1"/>
    </xf>
    <xf numFmtId="49" fontId="11" fillId="3" borderId="1" xfId="0" applyNumberFormat="1" applyFont="1" applyFill="1" applyBorder="1" applyAlignment="1">
      <alignment vertical="top" wrapText="1"/>
    </xf>
    <xf numFmtId="49" fontId="11" fillId="3" borderId="18" xfId="0" applyNumberFormat="1" applyFont="1" applyFill="1" applyBorder="1" applyAlignment="1">
      <alignment vertical="top" wrapText="1"/>
    </xf>
    <xf numFmtId="0" fontId="7" fillId="17" borderId="3" xfId="0" applyFont="1" applyFill="1" applyBorder="1" applyAlignment="1">
      <alignment horizontal="center" vertical="center"/>
    </xf>
    <xf numFmtId="49" fontId="8" fillId="17" borderId="3" xfId="0" applyNumberFormat="1" applyFont="1" applyFill="1" applyBorder="1" applyAlignment="1">
      <alignment vertical="center" wrapText="1"/>
    </xf>
    <xf numFmtId="49" fontId="8" fillId="17" borderId="3" xfId="0" applyNumberFormat="1" applyFont="1" applyFill="1" applyBorder="1" applyAlignment="1">
      <alignment horizontal="center" vertical="center" wrapText="1"/>
    </xf>
    <xf numFmtId="0" fontId="8" fillId="17" borderId="3" xfId="0" applyFont="1" applyFill="1" applyBorder="1" applyAlignment="1">
      <alignment horizontal="center" vertical="center" wrapText="1"/>
    </xf>
    <xf numFmtId="49" fontId="8" fillId="17" borderId="3" xfId="3" applyNumberFormat="1" applyFont="1" applyFill="1" applyBorder="1" applyAlignment="1">
      <alignment horizontal="center" vertical="center" wrapText="1"/>
    </xf>
    <xf numFmtId="49" fontId="8" fillId="17" borderId="3" xfId="3" applyNumberFormat="1" applyFont="1" applyFill="1" applyBorder="1" applyAlignment="1">
      <alignment horizontal="left" vertical="center" wrapText="1"/>
    </xf>
    <xf numFmtId="164" fontId="8" fillId="17" borderId="3" xfId="0" applyNumberFormat="1" applyFont="1" applyFill="1" applyBorder="1" applyAlignment="1">
      <alignment horizontal="left" vertical="center" wrapText="1"/>
    </xf>
    <xf numFmtId="164" fontId="8" fillId="17" borderId="3" xfId="0" applyNumberFormat="1" applyFont="1" applyFill="1" applyBorder="1" applyAlignment="1">
      <alignment vertical="center" wrapText="1"/>
    </xf>
    <xf numFmtId="4" fontId="9" fillId="17" borderId="19" xfId="0" applyNumberFormat="1" applyFont="1" applyFill="1" applyBorder="1" applyAlignment="1">
      <alignment vertical="center"/>
    </xf>
    <xf numFmtId="4" fontId="9" fillId="17" borderId="1" xfId="0" applyNumberFormat="1" applyFont="1" applyFill="1" applyBorder="1" applyAlignment="1">
      <alignment vertical="center"/>
    </xf>
    <xf numFmtId="0" fontId="9" fillId="17" borderId="1" xfId="0" applyFont="1" applyFill="1" applyBorder="1"/>
    <xf numFmtId="0" fontId="9" fillId="17" borderId="20" xfId="0" applyFont="1" applyFill="1" applyBorder="1"/>
    <xf numFmtId="0" fontId="8" fillId="3" borderId="1" xfId="0" applyFont="1" applyFill="1" applyBorder="1" applyAlignment="1">
      <alignment vertical="top" wrapText="1"/>
    </xf>
    <xf numFmtId="0" fontId="11" fillId="3" borderId="18" xfId="0" applyFont="1" applyFill="1" applyBorder="1" applyAlignment="1">
      <alignment vertical="top" wrapText="1"/>
    </xf>
    <xf numFmtId="49" fontId="11" fillId="3" borderId="1" xfId="3" applyNumberFormat="1" applyFont="1" applyFill="1" applyBorder="1" applyAlignment="1">
      <alignment horizontal="center" vertical="center" wrapText="1"/>
    </xf>
    <xf numFmtId="49" fontId="11" fillId="3" borderId="1" xfId="3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vertical="center" wrapText="1"/>
    </xf>
    <xf numFmtId="0" fontId="11" fillId="12" borderId="1" xfId="0" applyFont="1" applyFill="1" applyBorder="1" applyAlignment="1">
      <alignment horizontal="center" vertical="center" wrapText="1"/>
    </xf>
    <xf numFmtId="164" fontId="11" fillId="12" borderId="1" xfId="0" applyNumberFormat="1" applyFont="1" applyFill="1" applyBorder="1" applyAlignment="1">
      <alignment vertical="center" wrapText="1"/>
    </xf>
    <xf numFmtId="0" fontId="11" fillId="13" borderId="1" xfId="1" applyFont="1" applyFill="1" applyBorder="1" applyAlignment="1" applyProtection="1">
      <alignment horizontal="center" vertical="center" wrapText="1"/>
      <protection locked="0"/>
    </xf>
    <xf numFmtId="49" fontId="11" fillId="3" borderId="19" xfId="3" applyNumberFormat="1" applyFont="1" applyFill="1" applyBorder="1" applyAlignment="1">
      <alignment horizontal="left" vertical="center" wrapText="1"/>
    </xf>
    <xf numFmtId="49" fontId="11" fillId="12" borderId="1" xfId="3" applyNumberFormat="1" applyFont="1" applyFill="1" applyBorder="1" applyAlignment="1">
      <alignment horizontal="left" vertical="center" wrapText="1"/>
    </xf>
    <xf numFmtId="49" fontId="11" fillId="3" borderId="0" xfId="3" applyNumberFormat="1" applyFont="1" applyFill="1" applyBorder="1" applyAlignment="1">
      <alignment horizontal="left" vertical="center" wrapText="1"/>
    </xf>
    <xf numFmtId="0" fontId="7" fillId="17" borderId="1" xfId="0" applyFont="1" applyFill="1" applyBorder="1" applyAlignment="1">
      <alignment horizontal="center" vertical="center"/>
    </xf>
    <xf numFmtId="49" fontId="11" fillId="17" borderId="1" xfId="0" applyNumberFormat="1" applyFont="1" applyFill="1" applyBorder="1" applyAlignment="1">
      <alignment vertical="center" wrapText="1"/>
    </xf>
    <xf numFmtId="49" fontId="8" fillId="17" borderId="1" xfId="0" applyNumberFormat="1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 wrapText="1"/>
    </xf>
    <xf numFmtId="49" fontId="8" fillId="17" borderId="1" xfId="3" applyNumberFormat="1" applyFont="1" applyFill="1" applyBorder="1" applyAlignment="1">
      <alignment horizontal="center" vertical="center" wrapText="1"/>
    </xf>
    <xf numFmtId="49" fontId="8" fillId="17" borderId="1" xfId="3" applyNumberFormat="1" applyFont="1" applyFill="1" applyBorder="1" applyAlignment="1">
      <alignment horizontal="left" vertical="center" wrapText="1"/>
    </xf>
    <xf numFmtId="164" fontId="8" fillId="17" borderId="1" xfId="0" applyNumberFormat="1" applyFont="1" applyFill="1" applyBorder="1" applyAlignment="1">
      <alignment vertical="center" wrapText="1"/>
    </xf>
    <xf numFmtId="0" fontId="8" fillId="11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left" vertical="center" wrapText="1"/>
    </xf>
    <xf numFmtId="0" fontId="9" fillId="3" borderId="1" xfId="2" applyFont="1" applyFill="1" applyBorder="1" applyAlignment="1">
      <alignment vertical="center" wrapText="1"/>
    </xf>
    <xf numFmtId="0" fontId="11" fillId="12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vertical="center" wrapText="1"/>
    </xf>
    <xf numFmtId="0" fontId="11" fillId="13" borderId="1" xfId="0" applyFont="1" applyFill="1" applyBorder="1" applyAlignment="1">
      <alignment horizontal="center" vertical="center" wrapText="1"/>
    </xf>
    <xf numFmtId="164" fontId="11" fillId="13" borderId="1" xfId="0" applyNumberFormat="1" applyFont="1" applyFill="1" applyBorder="1" applyAlignment="1">
      <alignment vertical="center" wrapText="1"/>
    </xf>
    <xf numFmtId="4" fontId="9" fillId="3" borderId="21" xfId="0" applyNumberFormat="1" applyFont="1" applyFill="1" applyBorder="1" applyAlignment="1">
      <alignment vertical="center"/>
    </xf>
    <xf numFmtId="4" fontId="9" fillId="3" borderId="3" xfId="0" applyNumberFormat="1" applyFont="1" applyFill="1" applyBorder="1" applyAlignment="1">
      <alignment vertical="center"/>
    </xf>
    <xf numFmtId="0" fontId="9" fillId="3" borderId="3" xfId="0" applyFont="1" applyFill="1" applyBorder="1"/>
    <xf numFmtId="0" fontId="9" fillId="3" borderId="22" xfId="0" applyFont="1" applyFill="1" applyBorder="1"/>
    <xf numFmtId="0" fontId="9" fillId="0" borderId="1" xfId="2" applyFont="1" applyBorder="1" applyAlignment="1">
      <alignment horizontal="left" vertical="center" wrapText="1"/>
    </xf>
    <xf numFmtId="0" fontId="13" fillId="3" borderId="1" xfId="0" applyFont="1" applyFill="1" applyBorder="1" applyAlignment="1">
      <alignment vertical="top" wrapText="1"/>
    </xf>
    <xf numFmtId="0" fontId="14" fillId="3" borderId="18" xfId="0" applyFont="1" applyFill="1" applyBorder="1" applyAlignment="1">
      <alignment vertical="top" wrapText="1"/>
    </xf>
    <xf numFmtId="0" fontId="14" fillId="0" borderId="1" xfId="2" applyFont="1" applyBorder="1" applyAlignment="1">
      <alignment horizontal="left" vertical="center" wrapText="1"/>
    </xf>
    <xf numFmtId="0" fontId="14" fillId="3" borderId="1" xfId="2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vertical="center" wrapText="1"/>
    </xf>
    <xf numFmtId="0" fontId="14" fillId="12" borderId="1" xfId="0" applyFont="1" applyFill="1" applyBorder="1" applyAlignment="1">
      <alignment horizontal="center" vertical="center" wrapText="1"/>
    </xf>
    <xf numFmtId="164" fontId="14" fillId="12" borderId="1" xfId="0" applyNumberFormat="1" applyFont="1" applyFill="1" applyBorder="1" applyAlignment="1">
      <alignment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64" fontId="14" fillId="13" borderId="1" xfId="0" applyNumberFormat="1" applyFont="1" applyFill="1" applyBorder="1" applyAlignment="1">
      <alignment vertical="center" wrapText="1"/>
    </xf>
    <xf numFmtId="4" fontId="14" fillId="3" borderId="21" xfId="0" applyNumberFormat="1" applyFont="1" applyFill="1" applyBorder="1" applyAlignment="1">
      <alignment vertical="center"/>
    </xf>
    <xf numFmtId="4" fontId="14" fillId="3" borderId="3" xfId="0" applyNumberFormat="1" applyFont="1" applyFill="1" applyBorder="1" applyAlignment="1">
      <alignment vertical="center"/>
    </xf>
    <xf numFmtId="0" fontId="14" fillId="3" borderId="3" xfId="0" applyFont="1" applyFill="1" applyBorder="1"/>
    <xf numFmtId="0" fontId="14" fillId="3" borderId="22" xfId="0" applyFont="1" applyFill="1" applyBorder="1"/>
    <xf numFmtId="0" fontId="14" fillId="3" borderId="0" xfId="0" applyFont="1" applyFill="1"/>
    <xf numFmtId="0" fontId="14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vertical="center"/>
    </xf>
    <xf numFmtId="4" fontId="9" fillId="3" borderId="1" xfId="0" applyNumberFormat="1" applyFont="1" applyFill="1" applyBorder="1" applyAlignment="1">
      <alignment vertical="center"/>
    </xf>
    <xf numFmtId="0" fontId="9" fillId="3" borderId="1" xfId="0" applyFont="1" applyFill="1" applyBorder="1"/>
    <xf numFmtId="0" fontId="9" fillId="3" borderId="23" xfId="0" applyFont="1" applyFill="1" applyBorder="1"/>
    <xf numFmtId="0" fontId="9" fillId="3" borderId="1" xfId="0" applyFont="1" applyFill="1" applyBorder="1" applyAlignment="1">
      <alignment vertical="center" wrapText="1"/>
    </xf>
    <xf numFmtId="4" fontId="9" fillId="3" borderId="24" xfId="0" applyNumberFormat="1" applyFont="1" applyFill="1" applyBorder="1" applyAlignment="1">
      <alignment vertical="center"/>
    </xf>
    <xf numFmtId="4" fontId="9" fillId="3" borderId="2" xfId="0" applyNumberFormat="1" applyFont="1" applyFill="1" applyBorder="1" applyAlignment="1">
      <alignment vertical="center"/>
    </xf>
    <xf numFmtId="0" fontId="9" fillId="3" borderId="2" xfId="0" applyFont="1" applyFill="1" applyBorder="1"/>
    <xf numFmtId="0" fontId="9" fillId="3" borderId="25" xfId="0" applyFont="1" applyFill="1" applyBorder="1"/>
    <xf numFmtId="0" fontId="7" fillId="18" borderId="26" xfId="0" applyFont="1" applyFill="1" applyBorder="1" applyAlignment="1">
      <alignment horizontal="left" vertical="top" wrapText="1"/>
    </xf>
    <xf numFmtId="0" fontId="9" fillId="18" borderId="27" xfId="0" applyFont="1" applyFill="1" applyBorder="1" applyAlignment="1">
      <alignment horizontal="left" vertical="center" wrapText="1"/>
    </xf>
    <xf numFmtId="3" fontId="9" fillId="18" borderId="27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26" xfId="0" applyFont="1" applyFill="1" applyBorder="1" applyAlignment="1">
      <alignment horizontal="left" vertical="center" wrapText="1"/>
    </xf>
    <xf numFmtId="0" fontId="8" fillId="10" borderId="27" xfId="0" applyFont="1" applyFill="1" applyBorder="1" applyAlignment="1">
      <alignment horizontal="left" vertical="center" wrapText="1"/>
    </xf>
    <xf numFmtId="0" fontId="8" fillId="10" borderId="28" xfId="0" applyFont="1" applyFill="1" applyBorder="1" applyAlignment="1">
      <alignment horizontal="left" vertical="center" wrapText="1"/>
    </xf>
    <xf numFmtId="0" fontId="7" fillId="18" borderId="29" xfId="0" applyFont="1" applyFill="1" applyBorder="1" applyAlignment="1">
      <alignment horizontal="left" vertical="top" wrapText="1"/>
    </xf>
    <xf numFmtId="0" fontId="9" fillId="18" borderId="2" xfId="0" applyFont="1" applyFill="1" applyBorder="1" applyAlignment="1">
      <alignment horizontal="left" vertical="center" wrapText="1"/>
    </xf>
    <xf numFmtId="3" fontId="9" fillId="18" borderId="2" xfId="0" applyNumberFormat="1" applyFont="1" applyFill="1" applyBorder="1" applyAlignment="1">
      <alignment horizontal="center" vertical="center" wrapText="1"/>
    </xf>
    <xf numFmtId="0" fontId="8" fillId="17" borderId="1" xfId="1" applyFont="1" applyFill="1" applyBorder="1" applyAlignment="1" applyProtection="1">
      <alignment horizontal="center" vertical="center" wrapText="1" readingOrder="1"/>
      <protection locked="0"/>
    </xf>
    <xf numFmtId="0" fontId="17" fillId="17" borderId="1" xfId="1" applyFont="1" applyFill="1" applyBorder="1" applyAlignment="1" applyProtection="1">
      <alignment vertical="center" wrapText="1" readingOrder="1"/>
      <protection locked="0"/>
    </xf>
    <xf numFmtId="0" fontId="11" fillId="17" borderId="1" xfId="1" applyFont="1" applyFill="1" applyBorder="1" applyAlignment="1" applyProtection="1">
      <alignment horizontal="center" vertical="center" wrapText="1" readingOrder="1"/>
      <protection locked="0"/>
    </xf>
    <xf numFmtId="0" fontId="11" fillId="17" borderId="1" xfId="1" applyFont="1" applyFill="1" applyBorder="1" applyAlignment="1" applyProtection="1">
      <alignment vertical="center" wrapText="1" readingOrder="1"/>
      <protection locked="0"/>
    </xf>
    <xf numFmtId="164" fontId="11" fillId="17" borderId="1" xfId="1" applyNumberFormat="1" applyFont="1" applyFill="1" applyBorder="1" applyAlignment="1" applyProtection="1">
      <alignment horizontal="center" vertical="center" wrapText="1" readingOrder="1"/>
      <protection locked="0"/>
    </xf>
    <xf numFmtId="164" fontId="8" fillId="17" borderId="1" xfId="1" applyNumberFormat="1" applyFont="1" applyFill="1" applyBorder="1" applyAlignment="1" applyProtection="1">
      <alignment horizontal="center" vertical="center" wrapText="1" readingOrder="1"/>
      <protection locked="0"/>
    </xf>
    <xf numFmtId="0" fontId="8" fillId="18" borderId="26" xfId="1" applyFont="1" applyFill="1" applyBorder="1" applyAlignment="1" applyProtection="1">
      <alignment horizontal="center" vertical="center" wrapText="1" readingOrder="1"/>
      <protection locked="0"/>
    </xf>
    <xf numFmtId="0" fontId="8" fillId="18" borderId="30" xfId="1" applyFont="1" applyFill="1" applyBorder="1" applyAlignment="1" applyProtection="1">
      <alignment horizontal="center" vertical="center" wrapText="1" readingOrder="1"/>
      <protection locked="0"/>
    </xf>
    <xf numFmtId="0" fontId="8" fillId="18" borderId="31" xfId="1" applyFont="1" applyFill="1" applyBorder="1" applyAlignment="1" applyProtection="1">
      <alignment horizontal="center" vertical="center" wrapText="1" readingOrder="1"/>
      <protection locked="0"/>
    </xf>
    <xf numFmtId="0" fontId="8" fillId="3" borderId="1" xfId="1" applyFont="1" applyFill="1" applyBorder="1" applyAlignment="1" applyProtection="1">
      <alignment horizontal="center" vertical="center" wrapText="1" readingOrder="1"/>
      <protection locked="0"/>
    </xf>
    <xf numFmtId="0" fontId="11" fillId="3" borderId="1" xfId="1" applyFont="1" applyFill="1" applyBorder="1" applyAlignment="1" applyProtection="1">
      <alignment horizontal="left" vertical="center" wrapText="1" readingOrder="1"/>
      <protection locked="0"/>
    </xf>
    <xf numFmtId="0" fontId="11" fillId="3" borderId="1" xfId="1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>
      <alignment horizontal="center"/>
    </xf>
    <xf numFmtId="164" fontId="11" fillId="3" borderId="1" xfId="1" applyNumberFormat="1" applyFont="1" applyFill="1" applyBorder="1" applyAlignment="1" applyProtection="1">
      <alignment horizontal="center" vertical="center" wrapText="1" readingOrder="1"/>
      <protection locked="0"/>
    </xf>
    <xf numFmtId="49" fontId="11" fillId="12" borderId="1" xfId="0" applyNumberFormat="1" applyFont="1" applyFill="1" applyBorder="1" applyAlignment="1">
      <alignment horizontal="center" vertical="center" wrapText="1"/>
    </xf>
    <xf numFmtId="164" fontId="11" fillId="12" borderId="1" xfId="0" applyNumberFormat="1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8" fillId="18" borderId="24" xfId="1" applyFont="1" applyFill="1" applyBorder="1" applyAlignment="1" applyProtection="1">
      <alignment horizontal="center" vertical="center" wrapText="1" readingOrder="1"/>
      <protection locked="0"/>
    </xf>
    <xf numFmtId="0" fontId="8" fillId="18" borderId="2" xfId="1" applyFont="1" applyFill="1" applyBorder="1" applyAlignment="1" applyProtection="1">
      <alignment horizontal="center" vertical="center" wrapText="1" readingOrder="1"/>
      <protection locked="0"/>
    </xf>
    <xf numFmtId="0" fontId="8" fillId="18" borderId="25" xfId="1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8" fillId="18" borderId="1" xfId="1" applyFont="1" applyFill="1" applyBorder="1" applyAlignment="1" applyProtection="1">
      <alignment horizontal="center" vertical="center" wrapText="1" readingOrder="1"/>
      <protection locked="0"/>
    </xf>
    <xf numFmtId="0" fontId="8" fillId="18" borderId="23" xfId="1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>
      <alignment wrapText="1"/>
    </xf>
    <xf numFmtId="164" fontId="11" fillId="0" borderId="1" xfId="0" applyNumberFormat="1" applyFont="1" applyBorder="1" applyAlignment="1">
      <alignment horizontal="center" vertical="center" wrapText="1"/>
    </xf>
    <xf numFmtId="0" fontId="7" fillId="19" borderId="29" xfId="0" applyFont="1" applyFill="1" applyBorder="1" applyAlignment="1">
      <alignment vertical="top" wrapText="1"/>
    </xf>
    <xf numFmtId="0" fontId="7" fillId="19" borderId="12" xfId="0" applyFont="1" applyFill="1" applyBorder="1" applyAlignment="1">
      <alignment vertical="top" wrapText="1"/>
    </xf>
    <xf numFmtId="0" fontId="8" fillId="19" borderId="3" xfId="0" applyFont="1" applyFill="1" applyBorder="1" applyAlignment="1">
      <alignment vertical="top" wrapText="1"/>
    </xf>
    <xf numFmtId="9" fontId="11" fillId="19" borderId="3" xfId="0" applyNumberFormat="1" applyFont="1" applyFill="1" applyBorder="1" applyAlignment="1">
      <alignment vertical="top" wrapText="1"/>
    </xf>
    <xf numFmtId="49" fontId="11" fillId="16" borderId="1" xfId="0" applyNumberFormat="1" applyFont="1" applyFill="1" applyBorder="1" applyAlignment="1">
      <alignment horizontal="center" vertical="center" wrapText="1"/>
    </xf>
    <xf numFmtId="0" fontId="11" fillId="16" borderId="1" xfId="0" applyFont="1" applyFill="1" applyBorder="1" applyAlignment="1">
      <alignment horizontal="center" vertical="center" wrapText="1"/>
    </xf>
    <xf numFmtId="0" fontId="11" fillId="16" borderId="1" xfId="0" applyFont="1" applyFill="1" applyBorder="1" applyAlignment="1">
      <alignment vertical="center" wrapText="1"/>
    </xf>
    <xf numFmtId="164" fontId="11" fillId="16" borderId="1" xfId="0" applyNumberFormat="1" applyFont="1" applyFill="1" applyBorder="1" applyAlignment="1">
      <alignment vertical="center" wrapText="1"/>
    </xf>
    <xf numFmtId="0" fontId="8" fillId="16" borderId="1" xfId="0" applyFont="1" applyFill="1" applyBorder="1" applyAlignment="1">
      <alignment horizontal="center" vertical="center" wrapText="1"/>
    </xf>
    <xf numFmtId="164" fontId="8" fillId="16" borderId="1" xfId="0" applyNumberFormat="1" applyFont="1" applyFill="1" applyBorder="1" applyAlignment="1">
      <alignment vertical="center" wrapText="1"/>
    </xf>
    <xf numFmtId="164" fontId="8" fillId="16" borderId="33" xfId="0" applyNumberFormat="1" applyFont="1" applyFill="1" applyBorder="1" applyAlignment="1">
      <alignment vertical="center" wrapText="1"/>
    </xf>
    <xf numFmtId="0" fontId="9" fillId="16" borderId="8" xfId="0" applyFont="1" applyFill="1" applyBorder="1"/>
    <xf numFmtId="0" fontId="9" fillId="16" borderId="5" xfId="0" applyFont="1" applyFill="1" applyBorder="1"/>
    <xf numFmtId="0" fontId="7" fillId="19" borderId="29" xfId="0" applyFont="1" applyFill="1" applyBorder="1" applyAlignment="1">
      <alignment horizontal="center" vertical="top" wrapText="1"/>
    </xf>
    <xf numFmtId="0" fontId="16" fillId="17" borderId="1" xfId="0" applyFont="1" applyFill="1" applyBorder="1" applyAlignment="1">
      <alignment horizontal="justify" vertical="center"/>
    </xf>
    <xf numFmtId="0" fontId="11" fillId="17" borderId="1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164" fontId="11" fillId="17" borderId="1" xfId="0" applyNumberFormat="1" applyFont="1" applyFill="1" applyBorder="1" applyAlignment="1">
      <alignment vertical="center" wrapText="1"/>
    </xf>
    <xf numFmtId="4" fontId="9" fillId="19" borderId="34" xfId="0" applyNumberFormat="1" applyFont="1" applyFill="1" applyBorder="1" applyAlignment="1">
      <alignment vertical="center"/>
    </xf>
    <xf numFmtId="4" fontId="9" fillId="19" borderId="30" xfId="0" applyNumberFormat="1" applyFont="1" applyFill="1" applyBorder="1" applyAlignment="1">
      <alignment vertical="center"/>
    </xf>
    <xf numFmtId="0" fontId="9" fillId="19" borderId="30" xfId="0" applyFont="1" applyFill="1" applyBorder="1"/>
    <xf numFmtId="0" fontId="9" fillId="19" borderId="31" xfId="0" applyFont="1" applyFill="1" applyBorder="1"/>
    <xf numFmtId="0" fontId="9" fillId="3" borderId="1" xfId="1" applyFont="1" applyFill="1" applyBorder="1" applyAlignment="1" applyProtection="1">
      <alignment horizontal="left" vertical="center" wrapText="1" readingOrder="1"/>
      <protection locked="0"/>
    </xf>
    <xf numFmtId="4" fontId="9" fillId="19" borderId="19" xfId="0" applyNumberFormat="1" applyFont="1" applyFill="1" applyBorder="1" applyAlignment="1">
      <alignment vertical="center"/>
    </xf>
    <xf numFmtId="4" fontId="9" fillId="19" borderId="1" xfId="0" applyNumberFormat="1" applyFont="1" applyFill="1" applyBorder="1" applyAlignment="1">
      <alignment vertical="center"/>
    </xf>
    <xf numFmtId="0" fontId="9" fillId="19" borderId="1" xfId="0" applyFont="1" applyFill="1" applyBorder="1"/>
    <xf numFmtId="0" fontId="9" fillId="19" borderId="23" xfId="0" applyFont="1" applyFill="1" applyBorder="1"/>
    <xf numFmtId="49" fontId="11" fillId="19" borderId="3" xfId="0" applyNumberFormat="1" applyFont="1" applyFill="1" applyBorder="1" applyAlignment="1">
      <alignment vertical="top" wrapText="1"/>
    </xf>
    <xf numFmtId="49" fontId="11" fillId="19" borderId="35" xfId="0" applyNumberFormat="1" applyFont="1" applyFill="1" applyBorder="1" applyAlignment="1">
      <alignment vertical="top" wrapText="1"/>
    </xf>
    <xf numFmtId="4" fontId="9" fillId="19" borderId="24" xfId="0" applyNumberFormat="1" applyFont="1" applyFill="1" applyBorder="1" applyAlignment="1">
      <alignment vertical="center"/>
    </xf>
    <xf numFmtId="4" fontId="9" fillId="19" borderId="2" xfId="0" applyNumberFormat="1" applyFont="1" applyFill="1" applyBorder="1" applyAlignment="1">
      <alignment vertical="center"/>
    </xf>
    <xf numFmtId="0" fontId="9" fillId="19" borderId="2" xfId="0" applyFont="1" applyFill="1" applyBorder="1"/>
    <xf numFmtId="0" fontId="9" fillId="19" borderId="25" xfId="0" applyFont="1" applyFill="1" applyBorder="1"/>
    <xf numFmtId="0" fontId="7" fillId="17" borderId="1" xfId="0" applyFont="1" applyFill="1" applyBorder="1" applyAlignment="1">
      <alignment vertical="center" wrapText="1"/>
    </xf>
    <xf numFmtId="0" fontId="9" fillId="17" borderId="1" xfId="0" applyFont="1" applyFill="1" applyBorder="1" applyAlignment="1">
      <alignment horizontal="center" vertical="center"/>
    </xf>
    <xf numFmtId="0" fontId="9" fillId="17" borderId="1" xfId="0" applyFont="1" applyFill="1" applyBorder="1" applyAlignment="1">
      <alignment vertical="center"/>
    </xf>
    <xf numFmtId="0" fontId="11" fillId="17" borderId="1" xfId="0" applyFont="1" applyFill="1" applyBorder="1" applyAlignment="1">
      <alignment vertical="center" wrapText="1"/>
    </xf>
    <xf numFmtId="164" fontId="9" fillId="17" borderId="1" xfId="0" applyNumberFormat="1" applyFont="1" applyFill="1" applyBorder="1" applyAlignment="1">
      <alignment horizontal="center" vertical="center"/>
    </xf>
    <xf numFmtId="164" fontId="7" fillId="17" borderId="1" xfId="0" applyNumberFormat="1" applyFont="1" applyFill="1" applyBorder="1" applyAlignment="1">
      <alignment horizontal="center" vertical="center"/>
    </xf>
    <xf numFmtId="0" fontId="9" fillId="19" borderId="34" xfId="0" applyFont="1" applyFill="1" applyBorder="1" applyAlignment="1">
      <alignment horizontal="center" vertical="center"/>
    </xf>
    <xf numFmtId="0" fontId="9" fillId="19" borderId="30" xfId="0" applyFont="1" applyFill="1" applyBorder="1" applyAlignment="1">
      <alignment horizontal="center" vertical="center"/>
    </xf>
    <xf numFmtId="0" fontId="9" fillId="0" borderId="36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49" fontId="8" fillId="3" borderId="1" xfId="1" applyNumberFormat="1" applyFont="1" applyFill="1" applyBorder="1" applyAlignment="1" applyProtection="1">
      <alignment horizontal="center" vertical="center" wrapText="1" readingOrder="1"/>
      <protection locked="0"/>
    </xf>
    <xf numFmtId="0" fontId="11" fillId="0" borderId="36" xfId="0" applyFont="1" applyBorder="1" applyAlignment="1">
      <alignment vertical="center" wrapText="1"/>
    </xf>
    <xf numFmtId="49" fontId="11" fillId="3" borderId="1" xfId="1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37" xfId="0" applyFont="1" applyBorder="1" applyAlignment="1">
      <alignment vertical="center" wrapText="1"/>
    </xf>
    <xf numFmtId="0" fontId="9" fillId="17" borderId="1" xfId="0" applyFont="1" applyFill="1" applyBorder="1" applyAlignment="1">
      <alignment vertical="center" wrapText="1"/>
    </xf>
    <xf numFmtId="165" fontId="9" fillId="17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7" fillId="17" borderId="1" xfId="0" applyFont="1" applyFill="1" applyBorder="1" applyAlignment="1">
      <alignment vertical="top" wrapText="1"/>
    </xf>
    <xf numFmtId="0" fontId="9" fillId="19" borderId="3" xfId="0" applyFont="1" applyFill="1" applyBorder="1"/>
    <xf numFmtId="0" fontId="9" fillId="19" borderId="22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165" fontId="11" fillId="3" borderId="1" xfId="1" applyNumberFormat="1" applyFont="1" applyFill="1" applyBorder="1" applyAlignment="1" applyProtection="1">
      <alignment horizontal="center" vertical="center" wrapText="1" readingOrder="1"/>
      <protection locked="0"/>
    </xf>
    <xf numFmtId="164" fontId="11" fillId="20" borderId="1" xfId="1" applyNumberFormat="1" applyFont="1" applyFill="1" applyBorder="1" applyAlignment="1" applyProtection="1">
      <alignment horizontal="center" vertical="center" wrapText="1" readingOrder="1"/>
      <protection locked="0"/>
    </xf>
    <xf numFmtId="166" fontId="11" fillId="0" borderId="1" xfId="0" applyNumberFormat="1" applyFont="1" applyBorder="1" applyAlignment="1">
      <alignment horizontal="left" vertical="center"/>
    </xf>
    <xf numFmtId="0" fontId="8" fillId="11" borderId="1" xfId="0" applyFont="1" applyFill="1" applyBorder="1" applyAlignment="1">
      <alignment horizontal="center" vertical="center" wrapText="1"/>
    </xf>
    <xf numFmtId="164" fontId="8" fillId="11" borderId="1" xfId="0" applyNumberFormat="1" applyFont="1" applyFill="1" applyBorder="1" applyAlignment="1">
      <alignment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7" fillId="11" borderId="24" xfId="0" applyFont="1" applyFill="1" applyBorder="1"/>
    <xf numFmtId="0" fontId="7" fillId="11" borderId="2" xfId="0" applyFont="1" applyFill="1" applyBorder="1"/>
    <xf numFmtId="0" fontId="7" fillId="11" borderId="25" xfId="0" applyFont="1" applyFill="1" applyBorder="1"/>
    <xf numFmtId="49" fontId="11" fillId="17" borderId="1" xfId="0" applyNumberFormat="1" applyFont="1" applyFill="1" applyBorder="1" applyAlignment="1">
      <alignment horizontal="center" vertical="center" wrapText="1"/>
    </xf>
    <xf numFmtId="166" fontId="11" fillId="17" borderId="1" xfId="1" applyNumberFormat="1" applyFont="1" applyFill="1" applyBorder="1" applyAlignment="1" applyProtection="1">
      <alignment horizontal="center" vertical="center" wrapText="1" readingOrder="1"/>
      <protection locked="0"/>
    </xf>
    <xf numFmtId="0" fontId="11" fillId="0" borderId="0" xfId="1" applyFont="1" applyAlignment="1">
      <alignment wrapText="1"/>
    </xf>
    <xf numFmtId="0" fontId="11" fillId="19" borderId="12" xfId="0" applyFont="1" applyFill="1" applyBorder="1" applyAlignment="1">
      <alignment horizontal="left" vertical="top" wrapText="1"/>
    </xf>
    <xf numFmtId="0" fontId="11" fillId="19" borderId="12" xfId="0" applyFont="1" applyFill="1" applyBorder="1" applyAlignment="1">
      <alignment horizontal="center" vertical="top" wrapText="1"/>
    </xf>
    <xf numFmtId="49" fontId="11" fillId="19" borderId="12" xfId="0" applyNumberFormat="1" applyFont="1" applyFill="1" applyBorder="1" applyAlignment="1">
      <alignment horizontal="center" vertical="top" wrapText="1"/>
    </xf>
    <xf numFmtId="49" fontId="11" fillId="19" borderId="13" xfId="0" applyNumberFormat="1" applyFont="1" applyFill="1" applyBorder="1" applyAlignment="1">
      <alignment horizontal="center" vertical="top" wrapText="1"/>
    </xf>
    <xf numFmtId="4" fontId="7" fillId="17" borderId="1" xfId="0" applyNumberFormat="1" applyFont="1" applyFill="1" applyBorder="1" applyAlignment="1">
      <alignment horizontal="left" vertical="center" wrapText="1"/>
    </xf>
    <xf numFmtId="4" fontId="11" fillId="17" borderId="1" xfId="0" applyNumberFormat="1" applyFont="1" applyFill="1" applyBorder="1" applyAlignment="1">
      <alignment horizontal="center" vertical="center" wrapText="1"/>
    </xf>
    <xf numFmtId="3" fontId="12" fillId="17" borderId="1" xfId="0" applyNumberFormat="1" applyFont="1" applyFill="1" applyBorder="1" applyAlignment="1">
      <alignment horizontal="center" vertical="center" wrapText="1"/>
    </xf>
    <xf numFmtId="0" fontId="9" fillId="19" borderId="19" xfId="0" applyFont="1" applyFill="1" applyBorder="1"/>
    <xf numFmtId="0" fontId="7" fillId="0" borderId="29" xfId="0" applyFont="1" applyBorder="1" applyAlignment="1">
      <alignment vertical="top" wrapText="1"/>
    </xf>
    <xf numFmtId="0" fontId="7" fillId="0" borderId="29" xfId="0" applyFont="1" applyBorder="1" applyAlignment="1">
      <alignment horizontal="center" vertical="top" wrapText="1"/>
    </xf>
    <xf numFmtId="0" fontId="7" fillId="0" borderId="12" xfId="0" applyFont="1" applyBorder="1" applyAlignment="1">
      <alignment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center" vertical="top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13" xfId="0" applyNumberFormat="1" applyFont="1" applyBorder="1" applyAlignment="1">
      <alignment horizontal="center" vertical="top" wrapText="1"/>
    </xf>
    <xf numFmtId="0" fontId="8" fillId="0" borderId="1" xfId="1" applyFont="1" applyBorder="1" applyAlignment="1" applyProtection="1">
      <alignment horizontal="center" vertical="center" wrapText="1" readingOrder="1"/>
      <protection locked="0"/>
    </xf>
    <xf numFmtId="4" fontId="18" fillId="0" borderId="1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3" applyNumberFormat="1" applyFont="1" applyBorder="1" applyAlignment="1">
      <alignment horizontal="center" vertical="center" wrapText="1"/>
    </xf>
    <xf numFmtId="49" fontId="8" fillId="0" borderId="1" xfId="3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1" applyFont="1" applyBorder="1" applyAlignment="1" applyProtection="1">
      <alignment horizontal="center" vertical="center" wrapText="1" readingOrder="1"/>
      <protection locked="0"/>
    </xf>
    <xf numFmtId="164" fontId="8" fillId="0" borderId="1" xfId="1" applyNumberFormat="1" applyFont="1" applyBorder="1" applyAlignment="1" applyProtection="1">
      <alignment horizontal="center" vertical="center" wrapText="1" readingOrder="1"/>
      <protection locked="0"/>
    </xf>
    <xf numFmtId="0" fontId="9" fillId="0" borderId="19" xfId="0" applyFont="1" applyBorder="1"/>
    <xf numFmtId="0" fontId="9" fillId="0" borderId="1" xfId="0" applyFont="1" applyBorder="1"/>
    <xf numFmtId="0" fontId="9" fillId="0" borderId="23" xfId="0" applyFont="1" applyBorder="1"/>
    <xf numFmtId="0" fontId="9" fillId="0" borderId="0" xfId="0" applyFont="1"/>
    <xf numFmtId="0" fontId="12" fillId="0" borderId="1" xfId="0" applyFont="1" applyBorder="1" applyAlignment="1">
      <alignment horizontal="left"/>
    </xf>
    <xf numFmtId="4" fontId="8" fillId="17" borderId="1" xfId="0" applyNumberFormat="1" applyFont="1" applyFill="1" applyBorder="1" applyAlignment="1">
      <alignment horizontal="left" vertical="center" wrapText="1"/>
    </xf>
    <xf numFmtId="0" fontId="11" fillId="17" borderId="1" xfId="0" applyFont="1" applyFill="1" applyBorder="1" applyAlignment="1">
      <alignment horizontal="center" vertical="center" wrapText="1"/>
    </xf>
    <xf numFmtId="0" fontId="19" fillId="17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 applyProtection="1">
      <alignment horizontal="left" vertical="center" wrapText="1" readingOrder="1"/>
      <protection locked="0"/>
    </xf>
    <xf numFmtId="0" fontId="11" fillId="19" borderId="2" xfId="0" applyFont="1" applyFill="1" applyBorder="1" applyAlignment="1">
      <alignment vertical="top" wrapText="1"/>
    </xf>
    <xf numFmtId="0" fontId="12" fillId="19" borderId="2" xfId="0" applyFont="1" applyFill="1" applyBorder="1" applyAlignment="1">
      <alignment vertical="top" wrapText="1"/>
    </xf>
    <xf numFmtId="49" fontId="11" fillId="19" borderId="2" xfId="0" applyNumberFormat="1" applyFont="1" applyFill="1" applyBorder="1" applyAlignment="1">
      <alignment vertical="top" wrapText="1"/>
    </xf>
    <xf numFmtId="49" fontId="11" fillId="19" borderId="38" xfId="0" applyNumberFormat="1" applyFont="1" applyFill="1" applyBorder="1" applyAlignment="1">
      <alignment vertical="top" wrapText="1"/>
    </xf>
    <xf numFmtId="0" fontId="8" fillId="17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5" fontId="11" fillId="1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64" fontId="8" fillId="3" borderId="1" xfId="0" applyNumberFormat="1" applyFont="1" applyFill="1" applyBorder="1" applyAlignment="1">
      <alignment vertical="center" wrapText="1"/>
    </xf>
    <xf numFmtId="167" fontId="9" fillId="4" borderId="1" xfId="0" applyNumberFormat="1" applyFont="1" applyFill="1" applyBorder="1" applyAlignment="1">
      <alignment horizontal="left" vertical="center" wrapText="1"/>
    </xf>
    <xf numFmtId="164" fontId="11" fillId="11" borderId="1" xfId="0" applyNumberFormat="1" applyFont="1" applyFill="1" applyBorder="1" applyAlignment="1">
      <alignment vertical="center" wrapText="1"/>
    </xf>
    <xf numFmtId="0" fontId="7" fillId="11" borderId="1" xfId="0" applyFont="1" applyFill="1" applyBorder="1"/>
    <xf numFmtId="0" fontId="20" fillId="21" borderId="39" xfId="0" applyFont="1" applyFill="1" applyBorder="1" applyAlignment="1">
      <alignment vertical="center" wrapText="1"/>
    </xf>
    <xf numFmtId="0" fontId="20" fillId="21" borderId="40" xfId="0" applyFont="1" applyFill="1" applyBorder="1" applyAlignment="1">
      <alignment vertical="center" wrapText="1"/>
    </xf>
    <xf numFmtId="0" fontId="20" fillId="21" borderId="32" xfId="0" applyFont="1" applyFill="1" applyBorder="1" applyAlignment="1">
      <alignment vertical="center" wrapText="1"/>
    </xf>
    <xf numFmtId="49" fontId="20" fillId="21" borderId="14" xfId="0" applyNumberFormat="1" applyFont="1" applyFill="1" applyBorder="1" applyAlignment="1">
      <alignment horizontal="center" vertical="center" wrapText="1"/>
    </xf>
    <xf numFmtId="0" fontId="20" fillId="21" borderId="15" xfId="0" applyFont="1" applyFill="1" applyBorder="1" applyAlignment="1">
      <alignment vertical="center" wrapText="1"/>
    </xf>
    <xf numFmtId="49" fontId="20" fillId="21" borderId="15" xfId="0" applyNumberFormat="1" applyFont="1" applyFill="1" applyBorder="1" applyAlignment="1">
      <alignment horizontal="center" vertical="center" wrapText="1"/>
    </xf>
    <xf numFmtId="0" fontId="20" fillId="21" borderId="15" xfId="0" applyFont="1" applyFill="1" applyBorder="1" applyAlignment="1">
      <alignment horizontal="center" vertical="center" wrapText="1"/>
    </xf>
    <xf numFmtId="164" fontId="20" fillId="21" borderId="15" xfId="0" applyNumberFormat="1" applyFont="1" applyFill="1" applyBorder="1" applyAlignment="1">
      <alignment vertical="center" wrapText="1"/>
    </xf>
    <xf numFmtId="0" fontId="20" fillId="21" borderId="16" xfId="0" applyFont="1" applyFill="1" applyBorder="1" applyAlignment="1">
      <alignment horizontal="center" vertical="center" wrapText="1"/>
    </xf>
    <xf numFmtId="164" fontId="20" fillId="21" borderId="16" xfId="0" applyNumberFormat="1" applyFont="1" applyFill="1" applyBorder="1" applyAlignment="1">
      <alignment vertical="center" wrapText="1"/>
    </xf>
    <xf numFmtId="0" fontId="21" fillId="21" borderId="39" xfId="0" applyFont="1" applyFill="1" applyBorder="1"/>
    <xf numFmtId="0" fontId="21" fillId="21" borderId="32" xfId="0" applyFont="1" applyFill="1" applyBorder="1"/>
    <xf numFmtId="0" fontId="21" fillId="3" borderId="0" xfId="0" applyFont="1" applyFill="1"/>
    <xf numFmtId="0" fontId="21" fillId="0" borderId="0" xfId="0" applyFont="1"/>
    <xf numFmtId="0" fontId="22" fillId="22" borderId="1" xfId="0" applyFont="1" applyFill="1" applyBorder="1" applyAlignment="1">
      <alignment horizontal="center" vertical="center" wrapText="1" readingOrder="1"/>
    </xf>
    <xf numFmtId="168" fontId="22" fillId="22" borderId="1" xfId="0" applyNumberFormat="1" applyFont="1" applyFill="1" applyBorder="1" applyAlignment="1">
      <alignment horizontal="center" vertical="center" wrapText="1" readingOrder="1"/>
    </xf>
    <xf numFmtId="0" fontId="22" fillId="22" borderId="1" xfId="0" applyFont="1" applyFill="1" applyBorder="1" applyAlignment="1">
      <alignment horizontal="center" vertical="center"/>
    </xf>
    <xf numFmtId="49" fontId="23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left" vertical="center" wrapText="1"/>
    </xf>
    <xf numFmtId="169" fontId="24" fillId="3" borderId="1" xfId="0" applyNumberFormat="1" applyFont="1" applyFill="1" applyBorder="1" applyAlignment="1">
      <alignment horizontal="right" vertical="center"/>
    </xf>
    <xf numFmtId="4" fontId="25" fillId="3" borderId="1" xfId="0" applyNumberFormat="1" applyFont="1" applyFill="1" applyBorder="1" applyAlignment="1">
      <alignment horizontal="right" vertical="center" wrapText="1" readingOrder="1"/>
    </xf>
    <xf numFmtId="170" fontId="26" fillId="3" borderId="1" xfId="0" applyNumberFormat="1" applyFont="1" applyFill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171" fontId="0" fillId="0" borderId="0" xfId="0" applyNumberFormat="1" applyFont="1"/>
    <xf numFmtId="171" fontId="0" fillId="0" borderId="0" xfId="0" applyNumberFormat="1" applyFont="1" applyAlignment="1">
      <alignment vertical="center"/>
    </xf>
    <xf numFmtId="4" fontId="0" fillId="0" borderId="0" xfId="0" applyNumberFormat="1" applyFont="1"/>
    <xf numFmtId="49" fontId="23" fillId="3" borderId="2" xfId="0" applyNumberFormat="1" applyFont="1" applyFill="1" applyBorder="1" applyAlignment="1">
      <alignment horizontal="center" vertical="center" wrapText="1"/>
    </xf>
    <xf numFmtId="49" fontId="23" fillId="3" borderId="2" xfId="0" applyNumberFormat="1" applyFont="1" applyFill="1" applyBorder="1" applyAlignment="1">
      <alignment horizontal="left" vertical="center" wrapText="1"/>
    </xf>
    <xf numFmtId="4" fontId="25" fillId="3" borderId="2" xfId="0" applyNumberFormat="1" applyFont="1" applyFill="1" applyBorder="1" applyAlignment="1">
      <alignment horizontal="right" vertical="center" wrapText="1" readingOrder="1"/>
    </xf>
    <xf numFmtId="170" fontId="27" fillId="3" borderId="1" xfId="0" applyNumberFormat="1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9" fillId="3" borderId="1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vertical="center" wrapText="1"/>
    </xf>
    <xf numFmtId="49" fontId="24" fillId="0" borderId="1" xfId="0" applyNumberFormat="1" applyFont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 wrapText="1" readingOrder="1"/>
    </xf>
    <xf numFmtId="4" fontId="25" fillId="0" borderId="1" xfId="0" applyNumberFormat="1" applyFont="1" applyBorder="1" applyAlignment="1">
      <alignment vertical="center"/>
    </xf>
    <xf numFmtId="169" fontId="27" fillId="3" borderId="1" xfId="0" applyNumberFormat="1" applyFont="1" applyFill="1" applyBorder="1" applyAlignment="1">
      <alignment horizontal="right"/>
    </xf>
    <xf numFmtId="0" fontId="23" fillId="3" borderId="1" xfId="0" applyFont="1" applyFill="1" applyBorder="1" applyAlignment="1">
      <alignment horizontal="left" vertical="top" wrapText="1" readingOrder="1"/>
    </xf>
    <xf numFmtId="4" fontId="30" fillId="0" borderId="1" xfId="0" applyNumberFormat="1" applyFont="1" applyBorder="1" applyAlignment="1">
      <alignment vertical="center"/>
    </xf>
    <xf numFmtId="4" fontId="25" fillId="3" borderId="1" xfId="0" applyNumberFormat="1" applyFont="1" applyFill="1" applyBorder="1" applyAlignment="1">
      <alignment horizontal="right" vertical="center" readingOrder="1"/>
    </xf>
    <xf numFmtId="4" fontId="25" fillId="0" borderId="1" xfId="0" applyNumberFormat="1" applyFont="1" applyBorder="1"/>
    <xf numFmtId="4" fontId="30" fillId="0" borderId="1" xfId="0" applyNumberFormat="1" applyFont="1" applyBorder="1"/>
    <xf numFmtId="0" fontId="31" fillId="23" borderId="1" xfId="0" applyFont="1" applyFill="1" applyBorder="1"/>
    <xf numFmtId="39" fontId="31" fillId="23" borderId="1" xfId="0" applyNumberFormat="1" applyFont="1" applyFill="1" applyBorder="1"/>
    <xf numFmtId="4" fontId="31" fillId="23" borderId="1" xfId="0" applyNumberFormat="1" applyFont="1" applyFill="1" applyBorder="1"/>
    <xf numFmtId="4" fontId="28" fillId="0" borderId="0" xfId="0" applyNumberFormat="1" applyFont="1"/>
    <xf numFmtId="0" fontId="33" fillId="24" borderId="7" xfId="0" applyFont="1" applyFill="1" applyBorder="1" applyAlignment="1">
      <alignment horizontal="center" vertical="center" wrapText="1" readingOrder="1"/>
    </xf>
    <xf numFmtId="0" fontId="33" fillId="24" borderId="1" xfId="0" applyFont="1" applyFill="1" applyBorder="1" applyAlignment="1">
      <alignment horizontal="center" vertical="center" wrapText="1" readingOrder="1"/>
    </xf>
    <xf numFmtId="168" fontId="33" fillId="24" borderId="1" xfId="0" applyNumberFormat="1" applyFont="1" applyFill="1" applyBorder="1" applyAlignment="1">
      <alignment horizontal="center" vertical="center" wrapText="1" readingOrder="1"/>
    </xf>
    <xf numFmtId="0" fontId="33" fillId="24" borderId="1" xfId="0" applyFont="1" applyFill="1" applyBorder="1" applyAlignment="1">
      <alignment horizontal="center" vertical="center"/>
    </xf>
    <xf numFmtId="0" fontId="33" fillId="25" borderId="1" xfId="0" applyFont="1" applyFill="1" applyBorder="1" applyAlignment="1">
      <alignment horizontal="center" vertical="center" wrapText="1"/>
    </xf>
    <xf numFmtId="0" fontId="33" fillId="24" borderId="1" xfId="0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 readingOrder="1"/>
    </xf>
    <xf numFmtId="39" fontId="23" fillId="3" borderId="18" xfId="0" applyNumberFormat="1" applyFont="1" applyFill="1" applyBorder="1" applyAlignment="1">
      <alignment horizontal="right" vertical="center" wrapText="1" readingOrder="1"/>
    </xf>
    <xf numFmtId="4" fontId="23" fillId="25" borderId="1" xfId="0" applyNumberFormat="1" applyFont="1" applyFill="1" applyBorder="1" applyAlignment="1">
      <alignment horizontal="right" vertical="center" wrapText="1" readingOrder="1"/>
    </xf>
    <xf numFmtId="4" fontId="23" fillId="24" borderId="1" xfId="0" applyNumberFormat="1" applyFont="1" applyFill="1" applyBorder="1" applyAlignment="1">
      <alignment horizontal="right" vertical="center" wrapText="1" readingOrder="1"/>
    </xf>
    <xf numFmtId="4" fontId="23" fillId="3" borderId="18" xfId="0" applyNumberFormat="1" applyFont="1" applyFill="1" applyBorder="1" applyAlignment="1">
      <alignment horizontal="right" vertical="center" wrapText="1" readingOrder="1"/>
    </xf>
    <xf numFmtId="4" fontId="23" fillId="25" borderId="2" xfId="0" applyNumberFormat="1" applyFont="1" applyFill="1" applyBorder="1" applyAlignment="1">
      <alignment horizontal="right" vertical="center" wrapText="1" readingOrder="1"/>
    </xf>
    <xf numFmtId="0" fontId="23" fillId="24" borderId="6" xfId="0" applyFont="1" applyFill="1" applyBorder="1" applyAlignment="1">
      <alignment horizontal="left" vertical="top" wrapText="1" readingOrder="1"/>
    </xf>
    <xf numFmtId="4" fontId="23" fillId="24" borderId="6" xfId="0" applyNumberFormat="1" applyFont="1" applyFill="1" applyBorder="1" applyAlignment="1">
      <alignment horizontal="right" vertical="center" wrapText="1" readingOrder="1"/>
    </xf>
    <xf numFmtId="4" fontId="23" fillId="24" borderId="33" xfId="0" applyNumberFormat="1" applyFont="1" applyFill="1" applyBorder="1" applyAlignment="1">
      <alignment horizontal="right" vertical="center" wrapText="1" readingOrder="1"/>
    </xf>
    <xf numFmtId="4" fontId="23" fillId="24" borderId="8" xfId="0" applyNumberFormat="1" applyFont="1" applyFill="1" applyBorder="1" applyAlignment="1">
      <alignment horizontal="right" vertical="center" wrapText="1" readingOrder="1"/>
    </xf>
    <xf numFmtId="4" fontId="23" fillId="24" borderId="5" xfId="0" applyNumberFormat="1" applyFont="1" applyFill="1" applyBorder="1" applyAlignment="1">
      <alignment horizontal="right" vertical="center" wrapText="1" readingOrder="1"/>
    </xf>
    <xf numFmtId="4" fontId="23" fillId="24" borderId="9" xfId="0" applyNumberFormat="1" applyFont="1" applyFill="1" applyBorder="1" applyAlignment="1">
      <alignment horizontal="right" vertical="center" wrapText="1" readingOrder="1"/>
    </xf>
    <xf numFmtId="4" fontId="23" fillId="24" borderId="10" xfId="0" applyNumberFormat="1" applyFont="1" applyFill="1" applyBorder="1" applyAlignment="1">
      <alignment horizontal="right" vertical="center" wrapText="1" readingOrder="1"/>
    </xf>
    <xf numFmtId="4" fontId="23" fillId="24" borderId="8" xfId="0" applyNumberFormat="1" applyFont="1" applyFill="1" applyBorder="1" applyAlignment="1">
      <alignment horizontal="right" vertical="center" readingOrder="1"/>
    </xf>
    <xf numFmtId="0" fontId="7" fillId="3" borderId="1" xfId="2" applyFont="1" applyFill="1" applyBorder="1" applyAlignment="1">
      <alignment horizontal="center" vertical="center" wrapText="1"/>
    </xf>
    <xf numFmtId="4" fontId="23" fillId="0" borderId="41" xfId="0" applyNumberFormat="1" applyFont="1" applyBorder="1" applyAlignment="1">
      <alignment horizontal="right" vertical="center" wrapText="1" readingOrder="1"/>
    </xf>
    <xf numFmtId="4" fontId="25" fillId="0" borderId="34" xfId="0" applyNumberFormat="1" applyFont="1" applyBorder="1" applyAlignment="1">
      <alignment horizontal="right" vertical="center" wrapText="1" readingOrder="1"/>
    </xf>
    <xf numFmtId="4" fontId="25" fillId="0" borderId="30" xfId="0" applyNumberFormat="1" applyFont="1" applyBorder="1" applyAlignment="1">
      <alignment horizontal="right" vertical="center" wrapText="1" readingOrder="1"/>
    </xf>
    <xf numFmtId="4" fontId="25" fillId="25" borderId="1" xfId="0" applyNumberFormat="1" applyFont="1" applyFill="1" applyBorder="1" applyAlignment="1">
      <alignment horizontal="right" vertical="center" readingOrder="1"/>
    </xf>
    <xf numFmtId="4" fontId="23" fillId="25" borderId="1" xfId="0" applyNumberFormat="1" applyFont="1" applyFill="1" applyBorder="1" applyAlignment="1">
      <alignment horizontal="right" vertical="center" readingOrder="1"/>
    </xf>
    <xf numFmtId="4" fontId="25" fillId="0" borderId="42" xfId="0" applyNumberFormat="1" applyFont="1" applyBorder="1" applyAlignment="1">
      <alignment horizontal="right" vertical="center" wrapText="1" readingOrder="1"/>
    </xf>
    <xf numFmtId="4" fontId="25" fillId="0" borderId="30" xfId="0" applyNumberFormat="1" applyFont="1" applyBorder="1" applyAlignment="1">
      <alignment horizontal="right" vertical="center" readingOrder="1"/>
    </xf>
    <xf numFmtId="0" fontId="23" fillId="3" borderId="1" xfId="0" applyFont="1" applyFill="1" applyBorder="1" applyAlignment="1">
      <alignment horizontal="center" vertical="center" wrapText="1" readingOrder="1"/>
    </xf>
    <xf numFmtId="39" fontId="23" fillId="3" borderId="18" xfId="0" applyNumberFormat="1" applyFont="1" applyFill="1" applyBorder="1" applyAlignment="1">
      <alignment horizontal="right" vertical="center" readingOrder="1"/>
    </xf>
    <xf numFmtId="0" fontId="0" fillId="3" borderId="0" xfId="0" applyFont="1" applyFill="1" applyBorder="1"/>
    <xf numFmtId="4" fontId="23" fillId="24" borderId="1" xfId="0" applyNumberFormat="1" applyFont="1" applyFill="1" applyBorder="1" applyAlignment="1">
      <alignment horizontal="right" vertical="center" readingOrder="1"/>
    </xf>
    <xf numFmtId="172" fontId="34" fillId="24" borderId="43" xfId="0" applyNumberFormat="1" applyFont="1" applyFill="1" applyBorder="1" applyAlignment="1">
      <alignment horizontal="left" vertical="top" wrapText="1" readingOrder="1"/>
    </xf>
    <xf numFmtId="0" fontId="23" fillId="24" borderId="1" xfId="0" applyFont="1" applyFill="1" applyBorder="1" applyAlignment="1">
      <alignment horizontal="center" vertical="top" wrapText="1" readingOrder="1"/>
    </xf>
    <xf numFmtId="0" fontId="34" fillId="24" borderId="1" xfId="0" applyFont="1" applyFill="1" applyBorder="1" applyAlignment="1">
      <alignment horizontal="left" vertical="top" wrapText="1" readingOrder="1"/>
    </xf>
    <xf numFmtId="39" fontId="23" fillId="24" borderId="18" xfId="0" applyNumberFormat="1" applyFont="1" applyFill="1" applyBorder="1" applyAlignment="1">
      <alignment horizontal="right" vertical="center" readingOrder="1"/>
    </xf>
    <xf numFmtId="0" fontId="23" fillId="24" borderId="1" xfId="0" applyFont="1" applyFill="1" applyBorder="1" applyAlignment="1">
      <alignment horizontal="left" vertical="top" wrapText="1" readingOrder="1"/>
    </xf>
    <xf numFmtId="0" fontId="23" fillId="3" borderId="45" xfId="0" applyFont="1" applyFill="1" applyBorder="1" applyAlignment="1">
      <alignment horizontal="right" vertical="top" wrapText="1" readingOrder="1"/>
    </xf>
    <xf numFmtId="39" fontId="23" fillId="3" borderId="1" xfId="0" applyNumberFormat="1" applyFont="1" applyFill="1" applyBorder="1" applyAlignment="1">
      <alignment horizontal="right" vertical="center" readingOrder="1"/>
    </xf>
    <xf numFmtId="172" fontId="34" fillId="24" borderId="46" xfId="0" applyNumberFormat="1" applyFont="1" applyFill="1" applyBorder="1" applyAlignment="1">
      <alignment horizontal="left" vertical="top" wrapText="1" readingOrder="1"/>
    </xf>
    <xf numFmtId="0" fontId="35" fillId="24" borderId="47" xfId="0" applyFont="1" applyFill="1" applyBorder="1" applyAlignment="1">
      <alignment horizontal="left" vertical="top" wrapText="1" readingOrder="1"/>
    </xf>
    <xf numFmtId="0" fontId="35" fillId="24" borderId="0" xfId="0" applyFont="1" applyFill="1" applyBorder="1" applyAlignment="1">
      <alignment horizontal="left" vertical="top" wrapText="1" readingOrder="1"/>
    </xf>
    <xf numFmtId="168" fontId="23" fillId="24" borderId="48" xfId="0" applyNumberFormat="1" applyFont="1" applyFill="1" applyBorder="1" applyAlignment="1">
      <alignment horizontal="right" vertical="center" readingOrder="1"/>
    </xf>
    <xf numFmtId="4" fontId="23" fillId="24" borderId="2" xfId="0" applyNumberFormat="1" applyFont="1" applyFill="1" applyBorder="1" applyAlignment="1">
      <alignment horizontal="right" vertical="center" readingOrder="1"/>
    </xf>
    <xf numFmtId="168" fontId="0" fillId="0" borderId="0" xfId="0" applyNumberFormat="1"/>
    <xf numFmtId="4" fontId="23" fillId="24" borderId="12" xfId="0" applyNumberFormat="1" applyFont="1" applyFill="1" applyBorder="1" applyAlignment="1">
      <alignment horizontal="right" vertical="center" readingOrder="1"/>
    </xf>
    <xf numFmtId="172" fontId="34" fillId="26" borderId="10" xfId="0" applyNumberFormat="1" applyFont="1" applyFill="1" applyBorder="1" applyAlignment="1">
      <alignment horizontal="left" vertical="top" wrapText="1" readingOrder="1"/>
    </xf>
    <xf numFmtId="0" fontId="35" fillId="26" borderId="8" xfId="0" applyFont="1" applyFill="1" applyBorder="1" applyAlignment="1">
      <alignment horizontal="left" vertical="top" wrapText="1" readingOrder="1"/>
    </xf>
    <xf numFmtId="168" fontId="23" fillId="26" borderId="8" xfId="0" applyNumberFormat="1" applyFont="1" applyFill="1" applyBorder="1" applyAlignment="1">
      <alignment horizontal="right" vertical="center" readingOrder="1"/>
    </xf>
    <xf numFmtId="4" fontId="23" fillId="26" borderId="8" xfId="0" applyNumberFormat="1" applyFont="1" applyFill="1" applyBorder="1" applyAlignment="1">
      <alignment horizontal="right" vertical="center" readingOrder="1"/>
    </xf>
    <xf numFmtId="167" fontId="23" fillId="26" borderId="5" xfId="0" applyNumberFormat="1" applyFont="1" applyFill="1" applyBorder="1" applyAlignment="1">
      <alignment horizontal="right" vertical="center" readingOrder="1"/>
    </xf>
    <xf numFmtId="168" fontId="23" fillId="25" borderId="15" xfId="0" applyNumberFormat="1" applyFont="1" applyFill="1" applyBorder="1" applyAlignment="1">
      <alignment horizontal="right" vertical="center" readingOrder="1"/>
    </xf>
    <xf numFmtId="4" fontId="23" fillId="25" borderId="15" xfId="0" applyNumberFormat="1" applyFont="1" applyFill="1" applyBorder="1" applyAlignment="1">
      <alignment horizontal="right" vertical="center" readingOrder="1"/>
    </xf>
    <xf numFmtId="167" fontId="23" fillId="25" borderId="16" xfId="0" applyNumberFormat="1" applyFont="1" applyFill="1" applyBorder="1" applyAlignment="1">
      <alignment horizontal="right" vertical="center" readingOrder="1"/>
    </xf>
    <xf numFmtId="167" fontId="0" fillId="0" borderId="0" xfId="0" applyNumberFormat="1" applyFont="1"/>
    <xf numFmtId="4" fontId="31" fillId="0" borderId="0" xfId="0" applyNumberFormat="1" applyFont="1"/>
    <xf numFmtId="4" fontId="36" fillId="0" borderId="0" xfId="0" applyNumberFormat="1" applyFont="1"/>
    <xf numFmtId="167" fontId="31" fillId="0" borderId="0" xfId="0" applyNumberFormat="1" applyFont="1"/>
    <xf numFmtId="0" fontId="27" fillId="3" borderId="0" xfId="0" applyFont="1" applyFill="1" applyBorder="1" applyAlignment="1">
      <alignment horizontal="left"/>
    </xf>
    <xf numFmtId="169" fontId="27" fillId="3" borderId="0" xfId="0" applyNumberFormat="1" applyFont="1" applyFill="1" applyBorder="1" applyAlignment="1">
      <alignment horizontal="left"/>
    </xf>
    <xf numFmtId="0" fontId="38" fillId="22" borderId="49" xfId="0" applyFont="1" applyFill="1" applyBorder="1" applyAlignment="1">
      <alignment vertical="center"/>
    </xf>
    <xf numFmtId="169" fontId="38" fillId="22" borderId="49" xfId="0" applyNumberFormat="1" applyFont="1" applyFill="1" applyBorder="1" applyAlignment="1">
      <alignment vertical="center"/>
    </xf>
    <xf numFmtId="49" fontId="38" fillId="22" borderId="1" xfId="0" applyNumberFormat="1" applyFont="1" applyFill="1" applyBorder="1" applyAlignment="1">
      <alignment horizontal="left"/>
    </xf>
    <xf numFmtId="169" fontId="38" fillId="22" borderId="1" xfId="0" applyNumberFormat="1" applyFont="1" applyFill="1" applyBorder="1" applyAlignment="1">
      <alignment horizontal="center" wrapText="1"/>
    </xf>
    <xf numFmtId="1" fontId="27" fillId="0" borderId="1" xfId="0" applyNumberFormat="1" applyFont="1" applyBorder="1" applyAlignment="1">
      <alignment horizontal="right"/>
    </xf>
    <xf numFmtId="0" fontId="27" fillId="0" borderId="1" xfId="0" applyFont="1" applyBorder="1" applyAlignment="1">
      <alignment horizontal="right"/>
    </xf>
    <xf numFmtId="49" fontId="27" fillId="0" borderId="1" xfId="0" applyNumberFormat="1" applyFont="1" applyBorder="1" applyAlignment="1">
      <alignment horizontal="left"/>
    </xf>
    <xf numFmtId="169" fontId="27" fillId="23" borderId="1" xfId="0" applyNumberFormat="1" applyFont="1" applyFill="1" applyBorder="1" applyAlignment="1">
      <alignment horizontal="right"/>
    </xf>
    <xf numFmtId="170" fontId="27" fillId="3" borderId="1" xfId="0" applyNumberFormat="1" applyFont="1" applyFill="1" applyBorder="1" applyAlignment="1">
      <alignment horizontal="left"/>
    </xf>
    <xf numFmtId="169" fontId="27" fillId="23" borderId="1" xfId="0" applyNumberFormat="1" applyFont="1" applyFill="1" applyBorder="1" applyAlignment="1">
      <alignment horizontal="left"/>
    </xf>
    <xf numFmtId="173" fontId="27" fillId="3" borderId="1" xfId="0" applyNumberFormat="1" applyFont="1" applyFill="1" applyBorder="1" applyAlignment="1">
      <alignment horizontal="left"/>
    </xf>
    <xf numFmtId="170" fontId="39" fillId="3" borderId="1" xfId="0" applyNumberFormat="1" applyFont="1" applyFill="1" applyBorder="1" applyAlignment="1">
      <alignment horizontal="left"/>
    </xf>
    <xf numFmtId="169" fontId="39" fillId="23" borderId="1" xfId="0" applyNumberFormat="1" applyFont="1" applyFill="1" applyBorder="1" applyAlignment="1">
      <alignment horizontal="left"/>
    </xf>
    <xf numFmtId="0" fontId="0" fillId="22" borderId="1" xfId="0" applyFont="1" applyFill="1" applyBorder="1"/>
    <xf numFmtId="169" fontId="31" fillId="22" borderId="1" xfId="0" applyNumberFormat="1" applyFont="1" applyFill="1" applyBorder="1"/>
    <xf numFmtId="169" fontId="0" fillId="0" borderId="0" xfId="0" applyNumberFormat="1" applyFont="1"/>
    <xf numFmtId="173" fontId="27" fillId="3" borderId="0" xfId="0" applyNumberFormat="1" applyFont="1" applyFill="1" applyBorder="1" applyAlignment="1">
      <alignment horizontal="left"/>
    </xf>
    <xf numFmtId="0" fontId="40" fillId="22" borderId="6" xfId="0" applyFont="1" applyFill="1" applyBorder="1" applyAlignment="1">
      <alignment horizontal="center" vertical="center"/>
    </xf>
    <xf numFmtId="0" fontId="40" fillId="22" borderId="6" xfId="0" applyFont="1" applyFill="1" applyBorder="1" applyAlignment="1">
      <alignment horizontal="center" vertical="center" wrapText="1"/>
    </xf>
    <xf numFmtId="0" fontId="40" fillId="3" borderId="50" xfId="0" applyFont="1" applyFill="1" applyBorder="1" applyAlignment="1">
      <alignment horizontal="center" vertical="center"/>
    </xf>
    <xf numFmtId="49" fontId="41" fillId="17" borderId="3" xfId="0" applyNumberFormat="1" applyFont="1" applyFill="1" applyBorder="1" applyAlignment="1">
      <alignment vertical="center" wrapText="1"/>
    </xf>
    <xf numFmtId="4" fontId="40" fillId="3" borderId="50" xfId="0" applyNumberFormat="1" applyFont="1" applyFill="1" applyBorder="1" applyAlignment="1">
      <alignment horizontal="right" vertical="center" wrapText="1"/>
    </xf>
    <xf numFmtId="0" fontId="0" fillId="0" borderId="41" xfId="0" applyFont="1" applyBorder="1" applyAlignment="1">
      <alignment horizontal="center" vertical="center"/>
    </xf>
    <xf numFmtId="0" fontId="41" fillId="17" borderId="1" xfId="1" applyFont="1" applyFill="1" applyBorder="1" applyAlignment="1" applyProtection="1">
      <alignment vertical="center" wrapText="1" readingOrder="1"/>
      <protection locked="0"/>
    </xf>
    <xf numFmtId="4" fontId="40" fillId="0" borderId="41" xfId="0" applyNumberFormat="1" applyFont="1" applyBorder="1" applyAlignment="1">
      <alignment horizontal="right" vertical="center" wrapText="1"/>
    </xf>
    <xf numFmtId="0" fontId="15" fillId="17" borderId="1" xfId="0" applyFont="1" applyFill="1" applyBorder="1" applyAlignment="1">
      <alignment horizontal="justify" vertical="center"/>
    </xf>
    <xf numFmtId="0" fontId="0" fillId="0" borderId="51" xfId="0" applyFont="1" applyBorder="1" applyAlignment="1">
      <alignment horizontal="center" vertical="center"/>
    </xf>
    <xf numFmtId="0" fontId="15" fillId="17" borderId="1" xfId="0" applyFont="1" applyFill="1" applyBorder="1" applyAlignment="1">
      <alignment vertical="center" wrapText="1"/>
    </xf>
    <xf numFmtId="4" fontId="40" fillId="0" borderId="51" xfId="0" applyNumberFormat="1" applyFont="1" applyBorder="1" applyAlignment="1">
      <alignment vertical="center" wrapText="1"/>
    </xf>
    <xf numFmtId="0" fontId="15" fillId="17" borderId="1" xfId="0" applyFont="1" applyFill="1" applyBorder="1" applyAlignment="1">
      <alignment vertical="top" wrapText="1"/>
    </xf>
    <xf numFmtId="4" fontId="42" fillId="0" borderId="51" xfId="0" applyNumberFormat="1" applyFont="1" applyBorder="1" applyAlignment="1">
      <alignment vertical="center" wrapText="1"/>
    </xf>
    <xf numFmtId="4" fontId="11" fillId="17" borderId="1" xfId="0" applyNumberFormat="1" applyFont="1" applyFill="1" applyBorder="1" applyAlignment="1">
      <alignment horizontal="left" vertical="center" wrapText="1"/>
    </xf>
    <xf numFmtId="4" fontId="41" fillId="17" borderId="1" xfId="0" applyNumberFormat="1" applyFont="1" applyFill="1" applyBorder="1" applyAlignment="1">
      <alignment horizontal="left" vertical="center" wrapText="1"/>
    </xf>
    <xf numFmtId="0" fontId="41" fillId="17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4" fontId="42" fillId="0" borderId="1" xfId="0" applyNumberFormat="1" applyFont="1" applyBorder="1" applyAlignment="1">
      <alignment vertical="center" wrapText="1"/>
    </xf>
    <xf numFmtId="0" fontId="28" fillId="0" borderId="1" xfId="0" applyFont="1" applyBorder="1"/>
    <xf numFmtId="0" fontId="43" fillId="0" borderId="52" xfId="0" applyFont="1" applyBorder="1" applyAlignment="1">
      <alignment horizontal="right"/>
    </xf>
    <xf numFmtId="4" fontId="32" fillId="0" borderId="1" xfId="0" applyNumberFormat="1" applyFont="1" applyBorder="1"/>
    <xf numFmtId="0" fontId="34" fillId="22" borderId="6" xfId="0" applyFont="1" applyFill="1" applyBorder="1" applyAlignment="1">
      <alignment horizontal="center" wrapText="1" readingOrder="1"/>
    </xf>
    <xf numFmtId="0" fontId="34" fillId="22" borderId="6" xfId="0" applyFont="1" applyFill="1" applyBorder="1" applyAlignment="1">
      <alignment horizontal="center" vertical="center" wrapText="1" readingOrder="1"/>
    </xf>
    <xf numFmtId="168" fontId="34" fillId="22" borderId="6" xfId="0" applyNumberFormat="1" applyFont="1" applyFill="1" applyBorder="1" applyAlignment="1">
      <alignment horizontal="center" vertical="center" wrapText="1" readingOrder="1"/>
    </xf>
    <xf numFmtId="168" fontId="34" fillId="22" borderId="53" xfId="0" applyNumberFormat="1" applyFont="1" applyFill="1" applyBorder="1" applyAlignment="1">
      <alignment horizontal="center" vertical="center" wrapText="1" readingOrder="1"/>
    </xf>
    <xf numFmtId="168" fontId="34" fillId="22" borderId="46" xfId="0" applyNumberFormat="1" applyFont="1" applyFill="1" applyBorder="1" applyAlignment="1">
      <alignment horizontal="center" vertical="center" wrapText="1" readingOrder="1"/>
    </xf>
    <xf numFmtId="0" fontId="25" fillId="0" borderId="3" xfId="0" applyFont="1" applyBorder="1" applyAlignment="1">
      <alignment horizontal="center" vertical="center" wrapText="1" readingOrder="1"/>
    </xf>
    <xf numFmtId="0" fontId="25" fillId="0" borderId="3" xfId="0" applyFont="1" applyBorder="1" applyAlignment="1">
      <alignment horizontal="left" vertical="center" wrapText="1" readingOrder="1"/>
    </xf>
    <xf numFmtId="173" fontId="44" fillId="3" borderId="54" xfId="0" applyNumberFormat="1" applyFont="1" applyFill="1" applyBorder="1" applyAlignment="1">
      <alignment horizontal="right" vertical="center"/>
    </xf>
    <xf numFmtId="168" fontId="36" fillId="0" borderId="3" xfId="0" applyNumberFormat="1" applyFont="1" applyBorder="1" applyAlignment="1">
      <alignment horizontal="left" vertical="center" readingOrder="1"/>
    </xf>
    <xf numFmtId="0" fontId="25" fillId="0" borderId="1" xfId="0" applyFont="1" applyBorder="1" applyAlignment="1">
      <alignment horizontal="center" vertical="center" wrapText="1" readingOrder="1"/>
    </xf>
    <xf numFmtId="0" fontId="25" fillId="0" borderId="1" xfId="0" applyFont="1" applyBorder="1" applyAlignment="1">
      <alignment horizontal="left" vertical="center" wrapText="1" readingOrder="1"/>
    </xf>
    <xf numFmtId="173" fontId="44" fillId="3" borderId="55" xfId="0" applyNumberFormat="1" applyFont="1" applyFill="1" applyBorder="1" applyAlignment="1">
      <alignment horizontal="right" vertical="center"/>
    </xf>
    <xf numFmtId="168" fontId="36" fillId="0" borderId="1" xfId="0" applyNumberFormat="1" applyFont="1" applyBorder="1" applyAlignment="1">
      <alignment horizontal="left" vertical="center" readingOrder="1"/>
    </xf>
    <xf numFmtId="168" fontId="36" fillId="0" borderId="1" xfId="0" applyNumberFormat="1" applyFont="1" applyBorder="1" applyAlignment="1">
      <alignment horizontal="left" vertical="top" readingOrder="1"/>
    </xf>
    <xf numFmtId="0" fontId="25" fillId="0" borderId="2" xfId="0" applyFont="1" applyBorder="1" applyAlignment="1">
      <alignment horizontal="center" vertical="center" wrapText="1" readingOrder="1"/>
    </xf>
    <xf numFmtId="0" fontId="25" fillId="0" borderId="2" xfId="0" applyFont="1" applyBorder="1" applyAlignment="1">
      <alignment horizontal="left" vertical="center" wrapText="1" readingOrder="1"/>
    </xf>
    <xf numFmtId="173" fontId="44" fillId="3" borderId="56" xfId="0" applyNumberFormat="1" applyFont="1" applyFill="1" applyBorder="1" applyAlignment="1">
      <alignment horizontal="right" vertical="center"/>
    </xf>
    <xf numFmtId="168" fontId="36" fillId="0" borderId="2" xfId="0" applyNumberFormat="1" applyFont="1" applyBorder="1" applyAlignment="1">
      <alignment horizontal="left" vertical="center" readingOrder="1"/>
    </xf>
    <xf numFmtId="168" fontId="36" fillId="0" borderId="2" xfId="0" applyNumberFormat="1" applyFont="1" applyBorder="1" applyAlignment="1">
      <alignment horizontal="left" vertical="top" readingOrder="1"/>
    </xf>
    <xf numFmtId="172" fontId="23" fillId="23" borderId="7" xfId="0" applyNumberFormat="1" applyFont="1" applyFill="1" applyBorder="1" applyAlignment="1">
      <alignment horizontal="left" vertical="top" wrapText="1" readingOrder="1"/>
    </xf>
    <xf numFmtId="0" fontId="23" fillId="23" borderId="6" xfId="0" applyFont="1" applyFill="1" applyBorder="1" applyAlignment="1">
      <alignment horizontal="left" vertical="top" wrapText="1" readingOrder="1"/>
    </xf>
    <xf numFmtId="0" fontId="23" fillId="23" borderId="57" xfId="0" applyFont="1" applyFill="1" applyBorder="1" applyAlignment="1">
      <alignment horizontal="left" vertical="top" wrapText="1" readingOrder="1"/>
    </xf>
    <xf numFmtId="168" fontId="31" fillId="23" borderId="6" xfId="0" applyNumberFormat="1" applyFont="1" applyFill="1" applyBorder="1" applyAlignment="1">
      <alignment horizontal="left" vertical="top" readingOrder="1"/>
    </xf>
    <xf numFmtId="168" fontId="31" fillId="23" borderId="57" xfId="0" applyNumberFormat="1" applyFont="1" applyFill="1" applyBorder="1" applyAlignment="1">
      <alignment horizontal="left" vertical="top" readingOrder="1"/>
    </xf>
    <xf numFmtId="0" fontId="0" fillId="0" borderId="0" xfId="0" applyFont="1"/>
    <xf numFmtId="168" fontId="36" fillId="0" borderId="3" xfId="0" applyNumberFormat="1" applyFont="1" applyBorder="1" applyAlignment="1">
      <alignment horizontal="left" vertical="top" readingOrder="1"/>
    </xf>
    <xf numFmtId="0" fontId="25" fillId="3" borderId="1" xfId="0" applyFont="1" applyFill="1" applyBorder="1" applyAlignment="1">
      <alignment horizontal="left" vertical="center" wrapText="1" readingOrder="1"/>
    </xf>
    <xf numFmtId="0" fontId="36" fillId="0" borderId="0" xfId="0" applyFont="1"/>
    <xf numFmtId="168" fontId="0" fillId="0" borderId="3" xfId="0" applyNumberFormat="1" applyFont="1" applyBorder="1" applyAlignment="1">
      <alignment horizontal="left" vertical="center" readingOrder="1"/>
    </xf>
    <xf numFmtId="172" fontId="23" fillId="23" borderId="58" xfId="0" applyNumberFormat="1" applyFont="1" applyFill="1" applyBorder="1" applyAlignment="1">
      <alignment horizontal="left" vertical="top" wrapText="1" readingOrder="1"/>
    </xf>
    <xf numFmtId="0" fontId="23" fillId="23" borderId="59" xfId="0" applyFont="1" applyFill="1" applyBorder="1" applyAlignment="1">
      <alignment horizontal="left" vertical="top" wrapText="1" readingOrder="1"/>
    </xf>
    <xf numFmtId="0" fontId="23" fillId="23" borderId="60" xfId="0" applyFont="1" applyFill="1" applyBorder="1" applyAlignment="1">
      <alignment horizontal="left" vertical="top" wrapText="1" readingOrder="1"/>
    </xf>
    <xf numFmtId="168" fontId="31" fillId="23" borderId="61" xfId="0" applyNumberFormat="1" applyFont="1" applyFill="1" applyBorder="1" applyAlignment="1">
      <alignment horizontal="left" vertical="top" readingOrder="1"/>
    </xf>
    <xf numFmtId="168" fontId="31" fillId="22" borderId="6" xfId="0" applyNumberFormat="1" applyFont="1" applyFill="1" applyBorder="1" applyAlignment="1">
      <alignment horizontal="left" vertical="top" readingOrder="1"/>
    </xf>
    <xf numFmtId="168" fontId="31" fillId="22" borderId="57" xfId="0" applyNumberFormat="1" applyFont="1" applyFill="1" applyBorder="1" applyAlignment="1">
      <alignment horizontal="left" vertical="top" readingOrder="1"/>
    </xf>
    <xf numFmtId="168" fontId="0" fillId="0" borderId="0" xfId="0" applyNumberFormat="1" applyFont="1" applyAlignment="1">
      <alignment horizontal="left" vertical="top" readingOrder="1"/>
    </xf>
    <xf numFmtId="168" fontId="45" fillId="0" borderId="0" xfId="0" applyNumberFormat="1" applyFont="1" applyAlignment="1">
      <alignment horizontal="left" vertical="top" readingOrder="1"/>
    </xf>
    <xf numFmtId="49" fontId="11" fillId="12" borderId="1" xfId="3" applyNumberFormat="1" applyFont="1" applyFill="1" applyBorder="1" applyAlignment="1">
      <alignment horizontal="center" vertical="center" wrapText="1"/>
    </xf>
    <xf numFmtId="0" fontId="46" fillId="3" borderId="1" xfId="1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 applyProtection="1">
      <alignment horizontal="center" vertical="center" wrapText="1" readingOrder="1"/>
      <protection locked="0"/>
    </xf>
    <xf numFmtId="0" fontId="11" fillId="0" borderId="1" xfId="1" applyFont="1" applyFill="1" applyBorder="1" applyAlignment="1" applyProtection="1">
      <alignment horizontal="left" vertical="center" wrapText="1" readingOrder="1"/>
      <protection locked="0"/>
    </xf>
    <xf numFmtId="0" fontId="8" fillId="0" borderId="1" xfId="1" applyFont="1" applyFill="1" applyBorder="1" applyAlignment="1" applyProtection="1">
      <alignment horizontal="center" vertical="center" wrapText="1" readingOrder="1"/>
      <protection locked="0"/>
    </xf>
    <xf numFmtId="164" fontId="11" fillId="0" borderId="1" xfId="1" applyNumberFormat="1" applyFont="1" applyFill="1" applyBorder="1" applyAlignment="1" applyProtection="1">
      <alignment horizontal="center" vertical="center" wrapText="1" readingOrder="1"/>
      <protection locked="0"/>
    </xf>
    <xf numFmtId="0" fontId="46" fillId="0" borderId="1" xfId="1" applyFont="1" applyFill="1" applyBorder="1" applyAlignment="1" applyProtection="1">
      <alignment horizontal="center" vertical="center" wrapText="1" readingOrder="1"/>
      <protection locked="0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 wrapText="1"/>
    </xf>
    <xf numFmtId="4" fontId="9" fillId="0" borderId="19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9" fillId="0" borderId="23" xfId="0" applyFont="1" applyFill="1" applyBorder="1"/>
    <xf numFmtId="0" fontId="9" fillId="0" borderId="0" xfId="0" applyFont="1" applyFill="1"/>
    <xf numFmtId="49" fontId="11" fillId="0" borderId="3" xfId="0" applyNumberFormat="1" applyFont="1" applyFill="1" applyBorder="1" applyAlignment="1">
      <alignment vertical="top" wrapText="1"/>
    </xf>
    <xf numFmtId="49" fontId="11" fillId="0" borderId="35" xfId="0" applyNumberFormat="1" applyFont="1" applyFill="1" applyBorder="1" applyAlignment="1">
      <alignment vertical="top" wrapText="1"/>
    </xf>
    <xf numFmtId="0" fontId="7" fillId="27" borderId="29" xfId="0" applyFont="1" applyFill="1" applyBorder="1" applyAlignment="1">
      <alignment vertical="top" wrapText="1"/>
    </xf>
    <xf numFmtId="0" fontId="7" fillId="27" borderId="29" xfId="0" applyFont="1" applyFill="1" applyBorder="1" applyAlignment="1">
      <alignment horizontal="center" vertical="top" wrapText="1"/>
    </xf>
    <xf numFmtId="0" fontId="7" fillId="27" borderId="12" xfId="0" applyFont="1" applyFill="1" applyBorder="1" applyAlignment="1">
      <alignment vertical="top" wrapText="1"/>
    </xf>
    <xf numFmtId="0" fontId="8" fillId="27" borderId="3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/>
    </xf>
    <xf numFmtId="0" fontId="7" fillId="6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/>
    </xf>
    <xf numFmtId="0" fontId="8" fillId="9" borderId="6" xfId="0" applyFont="1" applyFill="1" applyBorder="1" applyAlignment="1" applyProtection="1">
      <alignment horizontal="center" vertical="center" wrapText="1"/>
      <protection locked="0"/>
    </xf>
    <xf numFmtId="0" fontId="8" fillId="10" borderId="7" xfId="1" applyFont="1" applyFill="1" applyBorder="1" applyAlignment="1" applyProtection="1">
      <alignment horizontal="center" vertical="center" wrapText="1"/>
      <protection locked="0"/>
    </xf>
    <xf numFmtId="0" fontId="8" fillId="10" borderId="8" xfId="1" applyFont="1" applyFill="1" applyBorder="1" applyAlignment="1" applyProtection="1">
      <alignment horizontal="center" vertical="center" wrapText="1"/>
      <protection locked="0"/>
    </xf>
    <xf numFmtId="0" fontId="8" fillId="11" borderId="8" xfId="1" applyFont="1" applyFill="1" applyBorder="1" applyAlignment="1" applyProtection="1">
      <alignment horizontal="center" vertical="center" wrapText="1"/>
      <protection locked="0"/>
    </xf>
    <xf numFmtId="0" fontId="8" fillId="10" borderId="9" xfId="1" applyFont="1" applyFill="1" applyBorder="1" applyAlignment="1" applyProtection="1">
      <alignment horizontal="center" vertical="center" wrapText="1"/>
      <protection locked="0"/>
    </xf>
    <xf numFmtId="0" fontId="8" fillId="7" borderId="10" xfId="1" applyFont="1" applyFill="1" applyBorder="1" applyAlignment="1" applyProtection="1">
      <alignment horizontal="center" vertical="center" wrapText="1"/>
      <protection locked="0"/>
    </xf>
    <xf numFmtId="0" fontId="8" fillId="7" borderId="8" xfId="1" applyFont="1" applyFill="1" applyBorder="1" applyAlignment="1" applyProtection="1">
      <alignment horizontal="center" vertical="center" wrapText="1"/>
      <protection locked="0"/>
    </xf>
    <xf numFmtId="0" fontId="8" fillId="12" borderId="8" xfId="1" applyFont="1" applyFill="1" applyBorder="1" applyAlignment="1" applyProtection="1">
      <alignment horizontal="center" vertical="center" wrapText="1"/>
      <protection locked="0"/>
    </xf>
    <xf numFmtId="0" fontId="8" fillId="15" borderId="12" xfId="0" applyFont="1" applyFill="1" applyBorder="1" applyAlignment="1" applyProtection="1">
      <alignment horizontal="center" vertical="center" wrapText="1"/>
      <protection locked="0"/>
    </xf>
    <xf numFmtId="0" fontId="8" fillId="15" borderId="13" xfId="0" applyFont="1" applyFill="1" applyBorder="1" applyAlignment="1" applyProtection="1">
      <alignment horizontal="center" vertical="center" wrapText="1"/>
      <protection locked="0"/>
    </xf>
    <xf numFmtId="0" fontId="7" fillId="14" borderId="11" xfId="0" applyFont="1" applyFill="1" applyBorder="1" applyAlignment="1">
      <alignment horizontal="center" vertical="center" wrapText="1"/>
    </xf>
    <xf numFmtId="0" fontId="7" fillId="14" borderId="12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13" borderId="5" xfId="1" applyFont="1" applyFill="1" applyBorder="1" applyAlignment="1" applyProtection="1">
      <alignment horizontal="center" vertical="center" wrapText="1"/>
      <protection locked="0"/>
    </xf>
    <xf numFmtId="0" fontId="7" fillId="18" borderId="10" xfId="0" applyFont="1" applyFill="1" applyBorder="1" applyAlignment="1">
      <alignment horizontal="left" vertical="top" wrapText="1"/>
    </xf>
    <xf numFmtId="0" fontId="7" fillId="18" borderId="8" xfId="0" applyFont="1" applyFill="1" applyBorder="1" applyAlignment="1">
      <alignment horizontal="left" vertical="top" wrapText="1"/>
    </xf>
    <xf numFmtId="0" fontId="11" fillId="18" borderId="8" xfId="0" applyFont="1" applyFill="1" applyBorder="1" applyAlignment="1" applyProtection="1">
      <alignment horizontal="center" vertical="top" wrapText="1"/>
      <protection locked="0"/>
    </xf>
    <xf numFmtId="0" fontId="11" fillId="18" borderId="9" xfId="0" applyFont="1" applyFill="1" applyBorder="1" applyAlignment="1" applyProtection="1">
      <alignment horizontal="center" vertical="top" wrapText="1"/>
      <protection locked="0"/>
    </xf>
    <xf numFmtId="0" fontId="8" fillId="10" borderId="1" xfId="0" applyFont="1" applyFill="1" applyBorder="1" applyAlignment="1">
      <alignment horizontal="left" vertical="center" wrapText="1"/>
    </xf>
    <xf numFmtId="0" fontId="9" fillId="18" borderId="1" xfId="0" applyFont="1" applyFill="1" applyBorder="1" applyAlignment="1">
      <alignment horizontal="left" vertical="center" wrapText="1"/>
    </xf>
    <xf numFmtId="3" fontId="9" fillId="18" borderId="1" xfId="0" applyNumberFormat="1" applyFont="1" applyFill="1" applyBorder="1" applyAlignment="1">
      <alignment horizontal="center" vertical="center" wrapText="1"/>
    </xf>
    <xf numFmtId="0" fontId="8" fillId="3" borderId="1" xfId="1" applyFont="1" applyFill="1" applyBorder="1" applyAlignment="1" applyProtection="1">
      <alignment horizontal="center" vertical="center" wrapText="1" readingOrder="1"/>
      <protection locked="0"/>
    </xf>
    <xf numFmtId="0" fontId="11" fillId="3" borderId="1" xfId="1" applyFont="1" applyFill="1" applyBorder="1" applyAlignment="1" applyProtection="1">
      <alignment horizontal="left" vertical="center" wrapText="1" readingOrder="1"/>
      <protection locked="0"/>
    </xf>
    <xf numFmtId="0" fontId="11" fillId="3" borderId="1" xfId="1" applyFont="1" applyFill="1" applyBorder="1" applyAlignment="1" applyProtection="1">
      <alignment horizontal="center" vertical="center" wrapText="1" readingOrder="1"/>
      <protection locked="0"/>
    </xf>
    <xf numFmtId="0" fontId="9" fillId="18" borderId="32" xfId="0" applyFont="1" applyFill="1" applyBorder="1" applyAlignment="1">
      <alignment horizontal="left" vertical="center" wrapText="1"/>
    </xf>
    <xf numFmtId="3" fontId="9" fillId="18" borderId="32" xfId="0" applyNumberFormat="1" applyFont="1" applyFill="1" applyBorder="1" applyAlignment="1">
      <alignment horizontal="center" vertical="center" wrapText="1"/>
    </xf>
    <xf numFmtId="49" fontId="8" fillId="16" borderId="1" xfId="0" applyNumberFormat="1" applyFont="1" applyFill="1" applyBorder="1" applyAlignment="1">
      <alignment horizontal="left" vertical="center" wrapText="1"/>
    </xf>
    <xf numFmtId="0" fontId="9" fillId="3" borderId="1" xfId="1" applyFont="1" applyFill="1" applyBorder="1" applyAlignment="1" applyProtection="1">
      <alignment horizontal="left" vertical="center" wrapText="1" readingOrder="1"/>
      <protection locked="0"/>
    </xf>
    <xf numFmtId="0" fontId="8" fillId="0" borderId="1" xfId="1" applyFont="1" applyFill="1" applyBorder="1" applyAlignment="1" applyProtection="1">
      <alignment horizontal="center" vertical="center" wrapText="1" readingOrder="1"/>
      <protection locked="0"/>
    </xf>
    <xf numFmtId="0" fontId="9" fillId="0" borderId="1" xfId="1" applyFont="1" applyFill="1" applyBorder="1" applyAlignment="1" applyProtection="1">
      <alignment horizontal="left" vertical="center" wrapText="1" readingOrder="1"/>
      <protection locked="0"/>
    </xf>
    <xf numFmtId="0" fontId="11" fillId="0" borderId="1" xfId="1" applyFont="1" applyFill="1" applyBorder="1" applyAlignment="1" applyProtection="1">
      <alignment horizontal="center" vertical="center" wrapText="1" readingOrder="1"/>
      <protection locked="0"/>
    </xf>
    <xf numFmtId="0" fontId="8" fillId="19" borderId="3" xfId="0" applyFont="1" applyFill="1" applyBorder="1" applyAlignment="1">
      <alignment vertical="top" wrapText="1"/>
    </xf>
    <xf numFmtId="49" fontId="11" fillId="19" borderId="3" xfId="0" applyNumberFormat="1" applyFont="1" applyFill="1" applyBorder="1" applyAlignment="1">
      <alignment vertical="top" wrapText="1"/>
    </xf>
    <xf numFmtId="49" fontId="11" fillId="19" borderId="35" xfId="0" applyNumberFormat="1" applyFont="1" applyFill="1" applyBorder="1" applyAlignment="1">
      <alignment vertical="top" wrapText="1"/>
    </xf>
    <xf numFmtId="49" fontId="8" fillId="3" borderId="1" xfId="1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0" xfId="1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3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/>
    <xf numFmtId="49" fontId="8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23" fillId="3" borderId="45" xfId="0" applyFont="1" applyFill="1" applyBorder="1" applyAlignment="1">
      <alignment horizontal="right" vertical="top" wrapText="1" readingOrder="1"/>
    </xf>
    <xf numFmtId="0" fontId="23" fillId="25" borderId="14" xfId="0" applyFont="1" applyFill="1" applyBorder="1" applyAlignment="1">
      <alignment horizontal="right" vertical="top" wrapText="1" readingOrder="1"/>
    </xf>
    <xf numFmtId="0" fontId="32" fillId="0" borderId="0" xfId="0" applyFont="1" applyBorder="1" applyAlignment="1">
      <alignment horizontal="center"/>
    </xf>
    <xf numFmtId="0" fontId="23" fillId="3" borderId="10" xfId="0" applyFont="1" applyFill="1" applyBorder="1" applyAlignment="1">
      <alignment horizontal="right" vertical="top" wrapText="1" readingOrder="1"/>
    </xf>
    <xf numFmtId="0" fontId="34" fillId="24" borderId="7" xfId="0" applyFont="1" applyFill="1" applyBorder="1" applyAlignment="1">
      <alignment horizontal="center" vertical="center" wrapText="1" readingOrder="1"/>
    </xf>
    <xf numFmtId="0" fontId="23" fillId="24" borderId="6" xfId="0" applyFont="1" applyFill="1" applyBorder="1" applyAlignment="1">
      <alignment horizontal="left" vertical="top" wrapText="1" readingOrder="1"/>
    </xf>
    <xf numFmtId="0" fontId="23" fillId="3" borderId="44" xfId="0" applyFont="1" applyFill="1" applyBorder="1" applyAlignment="1">
      <alignment horizontal="right" vertical="top" wrapText="1" readingOrder="1"/>
    </xf>
    <xf numFmtId="49" fontId="37" fillId="3" borderId="0" xfId="0" applyNumberFormat="1" applyFont="1" applyFill="1" applyBorder="1" applyAlignment="1">
      <alignment horizontal="left" vertical="center"/>
    </xf>
    <xf numFmtId="0" fontId="23" fillId="0" borderId="12" xfId="0" applyFont="1" applyBorder="1" applyAlignment="1">
      <alignment horizontal="right" vertical="top" wrapText="1" readingOrder="1"/>
    </xf>
    <xf numFmtId="0" fontId="23" fillId="22" borderId="7" xfId="0" applyFont="1" applyFill="1" applyBorder="1" applyAlignment="1">
      <alignment horizontal="right" vertical="top" wrapText="1" readingOrder="1"/>
    </xf>
    <xf numFmtId="0" fontId="11" fillId="28" borderId="18" xfId="0" applyFont="1" applyFill="1" applyBorder="1" applyAlignment="1">
      <alignment vertical="top" wrapText="1"/>
    </xf>
    <xf numFmtId="0" fontId="14" fillId="28" borderId="18" xfId="0" applyFont="1" applyFill="1" applyBorder="1" applyAlignment="1">
      <alignment vertical="top" wrapText="1"/>
    </xf>
    <xf numFmtId="49" fontId="11" fillId="28" borderId="18" xfId="0" applyNumberFormat="1" applyFont="1" applyFill="1" applyBorder="1" applyAlignment="1">
      <alignment vertical="top" wrapText="1"/>
    </xf>
    <xf numFmtId="49" fontId="11" fillId="29" borderId="13" xfId="0" applyNumberFormat="1" applyFont="1" applyFill="1" applyBorder="1" applyAlignment="1">
      <alignment horizontal="center" vertical="top" wrapText="1"/>
    </xf>
    <xf numFmtId="49" fontId="11" fillId="29" borderId="38" xfId="0" applyNumberFormat="1" applyFont="1" applyFill="1" applyBorder="1" applyAlignment="1">
      <alignment vertical="top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B7DEE8"/>
      <rgbColor rgb="FFFF00FF"/>
      <rgbColor rgb="FF00FFFF"/>
      <rgbColor rgb="FF800000"/>
      <rgbColor rgb="FF008000"/>
      <rgbColor rgb="FF000080"/>
      <rgbColor rgb="FF808000"/>
      <rgbColor rgb="FF800080"/>
      <rgbColor rgb="FF31859C"/>
      <rgbColor rgb="FFB4C7DC"/>
      <rgbColor rgb="FFBDD7EE"/>
      <rgbColor rgb="FF8EB4E3"/>
      <rgbColor rgb="FF993366"/>
      <rgbColor rgb="FFEBF1DE"/>
      <rgbColor rgb="FFDAEEF3"/>
      <rgbColor rgb="FF660066"/>
      <rgbColor rgb="FFFF4000"/>
      <rgbColor rgb="FF0066CC"/>
      <rgbColor rgb="FFC6D9F1"/>
      <rgbColor rgb="FF000080"/>
      <rgbColor rgb="FFFF00FF"/>
      <rgbColor rgb="FFB6DDE8"/>
      <rgbColor rgb="FF00FFFF"/>
      <rgbColor rgb="FF800080"/>
      <rgbColor rgb="FF800000"/>
      <rgbColor rgb="FF008080"/>
      <rgbColor rgb="FF0000FF"/>
      <rgbColor rgb="FF00B0F0"/>
      <rgbColor rgb="FFDBEEF4"/>
      <rgbColor rgb="FFDEEBF7"/>
      <rgbColor rgb="FFFDEADA"/>
      <rgbColor rgb="FF93CDDD"/>
      <rgbColor rgb="FFD9D9D9"/>
      <rgbColor rgb="FFB9CDE5"/>
      <rgbColor rgb="FFFCD5B5"/>
      <rgbColor rgb="FF3366FF"/>
      <rgbColor rgb="FF4BACC6"/>
      <rgbColor rgb="FFC5E0B4"/>
      <rgbColor rgb="FFDBE5F1"/>
      <rgbColor rgb="FFFF9900"/>
      <rgbColor rgb="FFE46C0A"/>
      <rgbColor rgb="FF666699"/>
      <rgbColor rgb="FF71A0DB"/>
      <rgbColor rgb="FF003366"/>
      <rgbColor rgb="FF31859B"/>
      <rgbColor rgb="FF003300"/>
      <rgbColor rgb="FF333300"/>
      <rgbColor rgb="FFC9211E"/>
      <rgbColor rgb="FF993366"/>
      <rgbColor rgb="FF366092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59400</xdr:colOff>
      <xdr:row>1</xdr:row>
      <xdr:rowOff>107280</xdr:rowOff>
    </xdr:from>
    <xdr:to>
      <xdr:col>1</xdr:col>
      <xdr:colOff>601200</xdr:colOff>
      <xdr:row>6</xdr:row>
      <xdr:rowOff>371160</xdr:rowOff>
    </xdr:to>
    <xdr:pic>
      <xdr:nvPicPr>
        <xdr:cNvPr id="2" name="Imagen 1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lum bright="70000" contrast="-70000"/>
        </a:blip>
        <a:stretch/>
      </xdr:blipFill>
      <xdr:spPr>
        <a:xfrm>
          <a:off x="59400" y="282600"/>
          <a:ext cx="2468880" cy="1140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12</xdr:col>
      <xdr:colOff>1380960</xdr:colOff>
      <xdr:row>1</xdr:row>
      <xdr:rowOff>47520</xdr:rowOff>
    </xdr:from>
    <xdr:to>
      <xdr:col>12</xdr:col>
      <xdr:colOff>6278378</xdr:colOff>
      <xdr:row>10</xdr:row>
      <xdr:rowOff>109440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489240" y="222840"/>
          <a:ext cx="5229360" cy="1942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5</xdr:col>
      <xdr:colOff>292320</xdr:colOff>
      <xdr:row>3</xdr:row>
      <xdr:rowOff>270720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6200" y="723960"/>
          <a:ext cx="128988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3</xdr:col>
      <xdr:colOff>0</xdr:colOff>
      <xdr:row>3</xdr:row>
      <xdr:rowOff>0</xdr:rowOff>
    </xdr:from>
    <xdr:to>
      <xdr:col>6</xdr:col>
      <xdr:colOff>240840</xdr:colOff>
      <xdr:row>3</xdr:row>
      <xdr:rowOff>270720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68920" y="723960"/>
          <a:ext cx="130896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7</xdr:col>
      <xdr:colOff>53280</xdr:colOff>
      <xdr:row>3</xdr:row>
      <xdr:rowOff>270720</xdr:rowOff>
    </xdr:to>
    <xdr:pic>
      <xdr:nvPicPr>
        <xdr:cNvPr id="4" name="image2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501200" y="723960"/>
          <a:ext cx="123300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7</xdr:col>
      <xdr:colOff>70920</xdr:colOff>
      <xdr:row>3</xdr:row>
      <xdr:rowOff>270720</xdr:rowOff>
    </xdr:to>
    <xdr:pic>
      <xdr:nvPicPr>
        <xdr:cNvPr id="5" name="image2.pn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823760" y="723960"/>
          <a:ext cx="92808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8</xdr:col>
      <xdr:colOff>93240</xdr:colOff>
      <xdr:row>3</xdr:row>
      <xdr:rowOff>270720</xdr:rowOff>
    </xdr:to>
    <xdr:pic>
      <xdr:nvPicPr>
        <xdr:cNvPr id="6" name="image2.png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237040" y="723960"/>
          <a:ext cx="89964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10</xdr:col>
      <xdr:colOff>43560</xdr:colOff>
      <xdr:row>3</xdr:row>
      <xdr:rowOff>270720</xdr:rowOff>
    </xdr:to>
    <xdr:pic>
      <xdr:nvPicPr>
        <xdr:cNvPr id="7" name="image2.png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80920" y="723960"/>
          <a:ext cx="123228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8</xdr:col>
      <xdr:colOff>0</xdr:colOff>
      <xdr:row>3</xdr:row>
      <xdr:rowOff>0</xdr:rowOff>
    </xdr:from>
    <xdr:to>
      <xdr:col>10</xdr:col>
      <xdr:colOff>139320</xdr:colOff>
      <xdr:row>3</xdr:row>
      <xdr:rowOff>270720</xdr:rowOff>
    </xdr:to>
    <xdr:pic>
      <xdr:nvPicPr>
        <xdr:cNvPr id="8" name="image2.png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043440" y="723960"/>
          <a:ext cx="96552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11</xdr:col>
      <xdr:colOff>123840</xdr:colOff>
      <xdr:row>3</xdr:row>
      <xdr:rowOff>270720</xdr:rowOff>
    </xdr:to>
    <xdr:pic>
      <xdr:nvPicPr>
        <xdr:cNvPr id="9" name="image2.png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16760" y="723960"/>
          <a:ext cx="88920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10</xdr:col>
      <xdr:colOff>0</xdr:colOff>
      <xdr:row>3</xdr:row>
      <xdr:rowOff>0</xdr:rowOff>
    </xdr:from>
    <xdr:to>
      <xdr:col>12</xdr:col>
      <xdr:colOff>177120</xdr:colOff>
      <xdr:row>3</xdr:row>
      <xdr:rowOff>270720</xdr:rowOff>
    </xdr:to>
    <xdr:pic>
      <xdr:nvPicPr>
        <xdr:cNvPr id="10" name="image2.png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69640" y="723960"/>
          <a:ext cx="102348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12</xdr:col>
      <xdr:colOff>279720</xdr:colOff>
      <xdr:row>3</xdr:row>
      <xdr:rowOff>270720</xdr:rowOff>
    </xdr:to>
    <xdr:pic>
      <xdr:nvPicPr>
        <xdr:cNvPr id="11" name="image2.png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182120" y="723960"/>
          <a:ext cx="81360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13</xdr:col>
      <xdr:colOff>0</xdr:colOff>
      <xdr:row>3</xdr:row>
      <xdr:rowOff>0</xdr:rowOff>
    </xdr:from>
    <xdr:to>
      <xdr:col>15</xdr:col>
      <xdr:colOff>455040</xdr:colOff>
      <xdr:row>3</xdr:row>
      <xdr:rowOff>270720</xdr:rowOff>
    </xdr:to>
    <xdr:pic>
      <xdr:nvPicPr>
        <xdr:cNvPr id="12" name="image2.png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250240" y="723960"/>
          <a:ext cx="143280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15</xdr:col>
      <xdr:colOff>511920</xdr:colOff>
      <xdr:row>3</xdr:row>
      <xdr:rowOff>270720</xdr:rowOff>
    </xdr:to>
    <xdr:pic>
      <xdr:nvPicPr>
        <xdr:cNvPr id="13" name="image2.png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592960" y="723960"/>
          <a:ext cx="1146960" cy="270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15</xdr:col>
      <xdr:colOff>0</xdr:colOff>
      <xdr:row>3</xdr:row>
      <xdr:rowOff>270720</xdr:rowOff>
    </xdr:to>
    <xdr:pic>
      <xdr:nvPicPr>
        <xdr:cNvPr id="14" name="image2.png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228000" y="723960"/>
          <a:ext cx="0" cy="27072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41;o%202022\POA-2022\Memoria%20de%20Calculo%20DGCE-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o Protocolo"/>
      <sheetName val="Lineamiento de Aprendizaje"/>
      <sheetName val="Funcionalidad DGCE"/>
      <sheetName val="Cood. Tec. Pedagogico"/>
      <sheetName val="Monitorear Gestión"/>
      <sheetName val="Pruebas formativas"/>
      <sheetName val="Fin de Grado"/>
      <sheetName val="Preuniversitaria"/>
      <sheetName val="DDocente"/>
      <sheetName val="ERCE"/>
      <sheetName val="Manual Desempeño Docente"/>
      <sheetName val="Reglamento"/>
      <sheetName val="Enfoque Genero"/>
      <sheetName val="Consolidado"/>
      <sheetName val="Presupuesto por activ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236"/>
  <sheetViews>
    <sheetView tabSelected="1" topLeftCell="E25" zoomScale="86" zoomScaleNormal="86" workbookViewId="0">
      <pane ySplit="2" topLeftCell="A156" activePane="bottomLeft" state="frozen"/>
      <selection activeCell="M25" sqref="M25"/>
      <selection pane="bottomLeft" activeCell="E159" sqref="E159"/>
    </sheetView>
  </sheetViews>
  <sheetFormatPr baseColWidth="10" defaultColWidth="11.85546875" defaultRowHeight="15" x14ac:dyDescent="0.25"/>
  <cols>
    <col min="1" max="2" width="27.28515625" customWidth="1"/>
    <col min="3" max="3" width="22.7109375" customWidth="1"/>
    <col min="4" max="4" width="25.140625" customWidth="1"/>
    <col min="5" max="5" width="36.85546875" customWidth="1"/>
    <col min="6" max="6" width="26.42578125" customWidth="1"/>
    <col min="7" max="11" width="12.7109375" customWidth="1"/>
    <col min="12" max="12" width="13.140625" customWidth="1"/>
    <col min="13" max="13" width="255.7109375" bestFit="1" customWidth="1"/>
    <col min="14" max="14" width="16.7109375" bestFit="1" customWidth="1"/>
    <col min="15" max="15" width="20.28515625" bestFit="1" customWidth="1"/>
    <col min="16" max="16" width="10.7109375" bestFit="1" customWidth="1"/>
    <col min="17" max="17" width="19.7109375" bestFit="1" customWidth="1"/>
    <col min="18" max="18" width="16.42578125" bestFit="1" customWidth="1"/>
    <col min="19" max="19" width="61.5703125" bestFit="1" customWidth="1"/>
    <col min="20" max="20" width="19.7109375" bestFit="1" customWidth="1"/>
    <col min="21" max="21" width="13.85546875" bestFit="1" customWidth="1"/>
    <col min="22" max="22" width="27.42578125" bestFit="1" customWidth="1"/>
    <col min="23" max="23" width="22.5703125" bestFit="1" customWidth="1"/>
    <col min="24" max="24" width="22.85546875" bestFit="1" customWidth="1"/>
    <col min="25" max="25" width="7.28515625" customWidth="1"/>
    <col min="26" max="26" width="24.5703125" customWidth="1"/>
    <col min="27" max="27" width="7.28515625" customWidth="1"/>
    <col min="28" max="28" width="24.5703125" customWidth="1"/>
    <col min="29" max="29" width="7.28515625" customWidth="1"/>
    <col min="30" max="30" width="24.5703125" customWidth="1"/>
    <col min="31" max="31" width="11.85546875" customWidth="1"/>
    <col min="32" max="32" width="24.5703125" customWidth="1"/>
    <col min="33" max="33" width="11" customWidth="1"/>
    <col min="34" max="34" width="24.5703125" customWidth="1"/>
    <col min="35" max="35" width="7.28515625" customWidth="1"/>
    <col min="36" max="36" width="24.5703125" customWidth="1"/>
    <col min="37" max="37" width="7.28515625" customWidth="1"/>
    <col min="38" max="38" width="24.5703125" customWidth="1"/>
    <col min="39" max="39" width="7.28515625" customWidth="1"/>
    <col min="40" max="40" width="24.5703125" customWidth="1"/>
    <col min="41" max="41" width="8.85546875" customWidth="1"/>
    <col min="42" max="42" width="24.5703125" customWidth="1"/>
    <col min="43" max="43" width="7.28515625" customWidth="1"/>
    <col min="44" max="44" width="24.5703125" customWidth="1"/>
    <col min="45" max="45" width="7.28515625" customWidth="1"/>
    <col min="46" max="46" width="24.5703125" customWidth="1"/>
    <col min="47" max="47" width="7.28515625" customWidth="1"/>
    <col min="48" max="48" width="26.28515625" customWidth="1"/>
    <col min="49" max="49" width="9.28515625" customWidth="1"/>
    <col min="50" max="50" width="24.5703125" customWidth="1"/>
    <col min="51" max="51" width="8.140625" customWidth="1"/>
    <col min="52" max="52" width="32.28515625" customWidth="1"/>
    <col min="53" max="53" width="6.7109375" customWidth="1"/>
    <col min="54" max="54" width="22" customWidth="1"/>
    <col min="55" max="55" width="7.28515625" customWidth="1"/>
    <col min="56" max="56" width="24.5703125" customWidth="1"/>
    <col min="57" max="57" width="14" customWidth="1"/>
    <col min="58" max="58" width="33.5703125" customWidth="1"/>
    <col min="59" max="59" width="18.7109375" customWidth="1"/>
    <col min="60" max="60" width="13.7109375" customWidth="1"/>
    <col min="61" max="61" width="16" customWidth="1"/>
    <col min="65" max="65" width="63" customWidth="1"/>
  </cols>
  <sheetData>
    <row r="1" spans="1:73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3"/>
      <c r="BN1" s="3"/>
      <c r="BO1" s="3"/>
      <c r="BP1" s="3"/>
      <c r="BQ1" s="3"/>
      <c r="BR1" s="3"/>
      <c r="BS1" s="3"/>
      <c r="BT1" s="3"/>
      <c r="BU1" s="3"/>
    </row>
    <row r="2" spans="1:73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3"/>
      <c r="BN2" s="3"/>
      <c r="BO2" s="3"/>
      <c r="BP2" s="3"/>
      <c r="BQ2" s="3"/>
      <c r="BR2" s="3"/>
      <c r="BS2" s="3"/>
      <c r="BT2" s="3"/>
      <c r="BU2" s="3"/>
    </row>
    <row r="3" spans="1:73" x14ac:dyDescent="0.2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3"/>
      <c r="BN3" s="3"/>
      <c r="BO3" s="3"/>
      <c r="BP3" s="3"/>
      <c r="BQ3" s="3"/>
      <c r="BR3" s="3"/>
      <c r="BS3" s="3"/>
      <c r="BT3" s="3"/>
      <c r="BU3" s="3"/>
    </row>
    <row r="4" spans="1:73" x14ac:dyDescent="0.25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3"/>
      <c r="BN4" s="3"/>
      <c r="BO4" s="3"/>
      <c r="BP4" s="3"/>
      <c r="BQ4" s="3"/>
      <c r="BR4" s="3"/>
      <c r="BS4" s="3"/>
      <c r="BT4" s="3"/>
      <c r="BU4" s="3"/>
    </row>
    <row r="5" spans="1:73" x14ac:dyDescent="0.25">
      <c r="A5" s="1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3"/>
      <c r="BN5" s="3"/>
      <c r="BO5" s="3"/>
      <c r="BP5" s="3"/>
      <c r="BQ5" s="3"/>
      <c r="BR5" s="3"/>
      <c r="BS5" s="3"/>
      <c r="BT5" s="3"/>
      <c r="BU5" s="3"/>
    </row>
    <row r="6" spans="1:73" x14ac:dyDescent="0.25">
      <c r="A6" s="466" t="s">
        <v>0</v>
      </c>
      <c r="B6" s="466"/>
      <c r="C6" s="466"/>
      <c r="D6" s="466"/>
      <c r="E6" s="466"/>
      <c r="F6" s="466"/>
      <c r="G6" s="466"/>
      <c r="H6" s="466"/>
      <c r="I6" s="466"/>
      <c r="J6" s="466"/>
      <c r="K6" s="466"/>
      <c r="L6" s="466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3"/>
      <c r="BN6" s="3"/>
      <c r="BO6" s="3"/>
      <c r="BP6" s="3"/>
      <c r="BQ6" s="3"/>
      <c r="BR6" s="3"/>
      <c r="BS6" s="3"/>
      <c r="BT6" s="3"/>
      <c r="BU6" s="3"/>
    </row>
    <row r="7" spans="1:73" ht="33.75" customHeight="1" x14ac:dyDescent="0.25">
      <c r="A7" s="466"/>
      <c r="B7" s="466"/>
      <c r="C7" s="466"/>
      <c r="D7" s="466"/>
      <c r="E7" s="466"/>
      <c r="F7" s="466"/>
      <c r="G7" s="466"/>
      <c r="H7" s="466"/>
      <c r="I7" s="466"/>
      <c r="J7" s="466"/>
      <c r="K7" s="466"/>
      <c r="L7" s="466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3"/>
      <c r="BN7" s="3"/>
      <c r="BO7" s="3"/>
      <c r="BP7" s="3"/>
      <c r="BQ7" s="3"/>
      <c r="BR7" s="3"/>
      <c r="BS7" s="3"/>
      <c r="BT7" s="3"/>
      <c r="BU7" s="3"/>
    </row>
    <row r="8" spans="1:7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3"/>
      <c r="BN8" s="3"/>
      <c r="BO8" s="3"/>
      <c r="BP8" s="3"/>
      <c r="BQ8" s="3"/>
      <c r="BR8" s="3"/>
      <c r="BS8" s="3"/>
      <c r="BT8" s="3"/>
      <c r="BU8" s="3"/>
    </row>
    <row r="9" spans="1:73" ht="15.75" customHeight="1" x14ac:dyDescent="0.25">
      <c r="A9" s="467" t="s">
        <v>1</v>
      </c>
      <c r="B9" s="467"/>
      <c r="C9" s="468" t="s">
        <v>2</v>
      </c>
      <c r="D9" s="468"/>
      <c r="E9" s="468"/>
      <c r="F9" s="468"/>
      <c r="G9" s="468"/>
      <c r="H9" s="468"/>
      <c r="I9" s="468"/>
      <c r="J9" s="468"/>
      <c r="K9" s="468"/>
      <c r="L9" s="468"/>
      <c r="M9" s="468"/>
      <c r="N9" s="468"/>
      <c r="O9" s="468"/>
      <c r="P9" s="468"/>
      <c r="Q9" s="468"/>
      <c r="R9" s="468"/>
      <c r="S9" s="468"/>
      <c r="T9" s="468"/>
      <c r="U9" s="468"/>
      <c r="V9" s="468"/>
      <c r="W9" s="468"/>
      <c r="X9" s="468"/>
      <c r="Y9" s="468"/>
      <c r="Z9" s="468"/>
      <c r="AA9" s="468"/>
      <c r="AB9" s="468"/>
      <c r="AC9" s="468"/>
      <c r="AD9" s="468"/>
      <c r="AE9" s="468"/>
      <c r="AF9" s="468"/>
      <c r="AG9" s="468"/>
      <c r="AH9" s="468"/>
      <c r="AI9" s="468"/>
      <c r="AJ9" s="468"/>
      <c r="AK9" s="468"/>
      <c r="AL9" s="468"/>
      <c r="AM9" s="468"/>
      <c r="AN9" s="468"/>
      <c r="AO9" s="468"/>
      <c r="AP9" s="468"/>
      <c r="AQ9" s="468"/>
      <c r="AR9" s="468"/>
      <c r="AS9" s="468"/>
      <c r="AT9" s="468"/>
      <c r="AU9" s="468"/>
      <c r="AV9" s="468"/>
      <c r="AW9" s="468"/>
      <c r="AX9" s="468"/>
      <c r="AY9" s="468"/>
      <c r="AZ9" s="468"/>
      <c r="BA9" s="468"/>
      <c r="BB9" s="468"/>
      <c r="BC9" s="468"/>
      <c r="BD9" s="468"/>
      <c r="BE9" s="468"/>
      <c r="BF9" s="468"/>
      <c r="BG9" s="468"/>
      <c r="BH9" s="468"/>
      <c r="BI9" s="468"/>
      <c r="BJ9" s="468"/>
      <c r="BK9" s="468"/>
      <c r="BL9" s="468"/>
      <c r="BM9" s="3"/>
      <c r="BN9" s="3"/>
      <c r="BO9" s="3"/>
      <c r="BP9" s="3"/>
      <c r="BQ9" s="3"/>
      <c r="BR9" s="3"/>
      <c r="BS9" s="3"/>
      <c r="BT9" s="3"/>
      <c r="BU9" s="3"/>
    </row>
    <row r="10" spans="1:73" ht="15.75" x14ac:dyDescent="0.25">
      <c r="A10" s="469" t="s">
        <v>3</v>
      </c>
      <c r="B10" s="469"/>
      <c r="C10" s="468" t="s">
        <v>4</v>
      </c>
      <c r="D10" s="468"/>
      <c r="E10" s="468"/>
      <c r="F10" s="468"/>
      <c r="G10" s="468"/>
      <c r="H10" s="468"/>
      <c r="I10" s="468"/>
      <c r="J10" s="468"/>
      <c r="K10" s="468"/>
      <c r="L10" s="468"/>
      <c r="M10" s="468"/>
      <c r="N10" s="468"/>
      <c r="O10" s="468"/>
      <c r="P10" s="468"/>
      <c r="Q10" s="468"/>
      <c r="R10" s="468"/>
      <c r="S10" s="468"/>
      <c r="T10" s="468"/>
      <c r="U10" s="468"/>
      <c r="V10" s="468"/>
      <c r="W10" s="468"/>
      <c r="X10" s="468"/>
      <c r="Y10" s="468"/>
      <c r="Z10" s="468"/>
      <c r="AA10" s="468"/>
      <c r="AB10" s="468"/>
      <c r="AC10" s="468"/>
      <c r="AD10" s="468"/>
      <c r="AE10" s="468"/>
      <c r="AF10" s="468"/>
      <c r="AG10" s="468"/>
      <c r="AH10" s="468"/>
      <c r="AI10" s="468"/>
      <c r="AJ10" s="468"/>
      <c r="AK10" s="468"/>
      <c r="AL10" s="468"/>
      <c r="AM10" s="468"/>
      <c r="AN10" s="468"/>
      <c r="AO10" s="468"/>
      <c r="AP10" s="468"/>
      <c r="AQ10" s="468"/>
      <c r="AR10" s="468"/>
      <c r="AS10" s="468"/>
      <c r="AT10" s="468"/>
      <c r="AU10" s="468"/>
      <c r="AV10" s="468"/>
      <c r="AW10" s="468"/>
      <c r="AX10" s="468"/>
      <c r="AY10" s="468"/>
      <c r="AZ10" s="468"/>
      <c r="BA10" s="468"/>
      <c r="BB10" s="468"/>
      <c r="BC10" s="468"/>
      <c r="BD10" s="468"/>
      <c r="BE10" s="468"/>
      <c r="BF10" s="468"/>
      <c r="BG10" s="468"/>
      <c r="BH10" s="468"/>
      <c r="BI10" s="468"/>
      <c r="BJ10" s="468"/>
      <c r="BK10" s="468"/>
      <c r="BL10" s="468"/>
      <c r="BM10" s="3"/>
      <c r="BN10" s="3"/>
      <c r="BO10" s="3"/>
      <c r="BP10" s="3"/>
      <c r="BQ10" s="3"/>
      <c r="BR10" s="3"/>
      <c r="BS10" s="3"/>
      <c r="BT10" s="3"/>
      <c r="BU10" s="3"/>
    </row>
    <row r="11" spans="1:73" ht="48" customHeight="1" x14ac:dyDescent="0.25">
      <c r="A11" s="467" t="s">
        <v>5</v>
      </c>
      <c r="B11" s="467"/>
      <c r="C11" s="470" t="s">
        <v>6</v>
      </c>
      <c r="D11" s="470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0"/>
      <c r="P11" s="470"/>
      <c r="Q11" s="470"/>
      <c r="R11" s="470"/>
      <c r="S11" s="470"/>
      <c r="T11" s="470"/>
      <c r="U11" s="470"/>
      <c r="V11" s="470"/>
      <c r="W11" s="468"/>
      <c r="X11" s="468"/>
      <c r="Y11" s="468"/>
      <c r="Z11" s="468"/>
      <c r="AA11" s="468"/>
      <c r="AB11" s="468"/>
      <c r="AC11" s="468"/>
      <c r="AD11" s="468"/>
      <c r="AE11" s="468"/>
      <c r="AF11" s="468"/>
      <c r="AG11" s="468"/>
      <c r="AH11" s="468"/>
      <c r="AI11" s="468"/>
      <c r="AJ11" s="468"/>
      <c r="AK11" s="468"/>
      <c r="AL11" s="468"/>
      <c r="AM11" s="468"/>
      <c r="AN11" s="468"/>
      <c r="AO11" s="468"/>
      <c r="AP11" s="468"/>
      <c r="AQ11" s="468"/>
      <c r="AR11" s="468"/>
      <c r="AS11" s="468"/>
      <c r="AT11" s="468"/>
      <c r="AU11" s="468"/>
      <c r="AV11" s="468"/>
      <c r="AW11" s="468"/>
      <c r="AX11" s="468"/>
      <c r="AY11" s="468"/>
      <c r="AZ11" s="468"/>
      <c r="BA11" s="468"/>
      <c r="BB11" s="468"/>
      <c r="BC11" s="468"/>
      <c r="BD11" s="468"/>
      <c r="BE11" s="468"/>
      <c r="BF11" s="468"/>
      <c r="BG11" s="468"/>
      <c r="BH11" s="468"/>
      <c r="BI11" s="468"/>
      <c r="BJ11" s="468"/>
      <c r="BK11" s="468"/>
      <c r="BL11" s="468"/>
      <c r="BM11" s="3"/>
      <c r="BN11" s="3"/>
      <c r="BO11" s="3"/>
      <c r="BP11" s="3"/>
      <c r="BQ11" s="3"/>
      <c r="BR11" s="3"/>
      <c r="BS11" s="3"/>
      <c r="BT11" s="3"/>
      <c r="BU11" s="3"/>
    </row>
    <row r="12" spans="1:73" ht="46.5" customHeight="1" x14ac:dyDescent="0.25">
      <c r="A12" s="467" t="s">
        <v>7</v>
      </c>
      <c r="B12" s="467"/>
      <c r="C12" s="470" t="s">
        <v>8</v>
      </c>
      <c r="D12" s="470"/>
      <c r="E12" s="470"/>
      <c r="F12" s="470"/>
      <c r="G12" s="470"/>
      <c r="H12" s="470"/>
      <c r="I12" s="470"/>
      <c r="J12" s="470"/>
      <c r="K12" s="470"/>
      <c r="L12" s="470"/>
      <c r="M12" s="470"/>
      <c r="N12" s="470"/>
      <c r="O12" s="470"/>
      <c r="P12" s="470"/>
      <c r="Q12" s="470"/>
      <c r="R12" s="470"/>
      <c r="S12" s="470"/>
      <c r="T12" s="470"/>
      <c r="U12" s="470"/>
      <c r="V12" s="470"/>
      <c r="W12" s="468"/>
      <c r="X12" s="468"/>
      <c r="Y12" s="468"/>
      <c r="Z12" s="468"/>
      <c r="AA12" s="468"/>
      <c r="AB12" s="468"/>
      <c r="AC12" s="468"/>
      <c r="AD12" s="468"/>
      <c r="AE12" s="468"/>
      <c r="AF12" s="468"/>
      <c r="AG12" s="468"/>
      <c r="AH12" s="468"/>
      <c r="AI12" s="468"/>
      <c r="AJ12" s="468"/>
      <c r="AK12" s="468"/>
      <c r="AL12" s="468"/>
      <c r="AM12" s="468"/>
      <c r="AN12" s="468"/>
      <c r="AO12" s="468"/>
      <c r="AP12" s="468"/>
      <c r="AQ12" s="468"/>
      <c r="AR12" s="468"/>
      <c r="AS12" s="468"/>
      <c r="AT12" s="468"/>
      <c r="AU12" s="468"/>
      <c r="AV12" s="468"/>
      <c r="AW12" s="468"/>
      <c r="AX12" s="468"/>
      <c r="AY12" s="468"/>
      <c r="AZ12" s="468"/>
      <c r="BA12" s="468"/>
      <c r="BB12" s="468"/>
      <c r="BC12" s="468"/>
      <c r="BD12" s="468"/>
      <c r="BE12" s="468"/>
      <c r="BF12" s="468"/>
      <c r="BG12" s="468"/>
      <c r="BH12" s="468"/>
      <c r="BI12" s="468"/>
      <c r="BJ12" s="468"/>
      <c r="BK12" s="468"/>
      <c r="BL12" s="468"/>
      <c r="BM12" s="3"/>
      <c r="BN12" s="3"/>
      <c r="BO12" s="3"/>
      <c r="BP12" s="3"/>
      <c r="BQ12" s="3"/>
      <c r="BR12" s="3"/>
      <c r="BS12" s="3"/>
      <c r="BT12" s="3"/>
      <c r="BU12" s="3"/>
    </row>
    <row r="13" spans="1:73" ht="33" customHeight="1" x14ac:dyDescent="0.25">
      <c r="A13" s="469" t="s">
        <v>9</v>
      </c>
      <c r="B13" s="469"/>
      <c r="C13" s="470" t="s">
        <v>10</v>
      </c>
      <c r="D13" s="470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0"/>
      <c r="P13" s="470"/>
      <c r="Q13" s="470"/>
      <c r="R13" s="470"/>
      <c r="S13" s="470"/>
      <c r="T13" s="470"/>
      <c r="U13" s="470"/>
      <c r="V13" s="470"/>
      <c r="W13" s="468"/>
      <c r="X13" s="468"/>
      <c r="Y13" s="468"/>
      <c r="Z13" s="468"/>
      <c r="AA13" s="468"/>
      <c r="AB13" s="468"/>
      <c r="AC13" s="468"/>
      <c r="AD13" s="468"/>
      <c r="AE13" s="468"/>
      <c r="AF13" s="468"/>
      <c r="AG13" s="468"/>
      <c r="AH13" s="468"/>
      <c r="AI13" s="468"/>
      <c r="AJ13" s="468"/>
      <c r="AK13" s="468"/>
      <c r="AL13" s="468"/>
      <c r="AM13" s="468"/>
      <c r="AN13" s="468"/>
      <c r="AO13" s="468"/>
      <c r="AP13" s="468"/>
      <c r="AQ13" s="468"/>
      <c r="AR13" s="468"/>
      <c r="AS13" s="468"/>
      <c r="AT13" s="468"/>
      <c r="AU13" s="468"/>
      <c r="AV13" s="468"/>
      <c r="AW13" s="468"/>
      <c r="AX13" s="468"/>
      <c r="AY13" s="468"/>
      <c r="AZ13" s="468"/>
      <c r="BA13" s="468"/>
      <c r="BB13" s="468"/>
      <c r="BC13" s="468"/>
      <c r="BD13" s="468"/>
      <c r="BE13" s="468"/>
      <c r="BF13" s="468"/>
      <c r="BG13" s="468"/>
      <c r="BH13" s="468"/>
      <c r="BI13" s="468"/>
      <c r="BJ13" s="468"/>
      <c r="BK13" s="468"/>
      <c r="BL13" s="468"/>
      <c r="BM13" s="3"/>
      <c r="BN13" s="3"/>
      <c r="BO13" s="3"/>
      <c r="BP13" s="3"/>
      <c r="BQ13" s="3"/>
      <c r="BR13" s="3"/>
      <c r="BS13" s="3"/>
      <c r="BT13" s="3"/>
      <c r="BU13" s="3"/>
    </row>
    <row r="14" spans="1:73" ht="68.25" customHeight="1" x14ac:dyDescent="0.25">
      <c r="A14" s="467" t="s">
        <v>11</v>
      </c>
      <c r="B14" s="467"/>
      <c r="C14" s="470" t="s">
        <v>12</v>
      </c>
      <c r="D14" s="470"/>
      <c r="E14" s="470"/>
      <c r="F14" s="470"/>
      <c r="G14" s="470"/>
      <c r="H14" s="470"/>
      <c r="I14" s="470"/>
      <c r="J14" s="470"/>
      <c r="K14" s="470"/>
      <c r="L14" s="470"/>
      <c r="M14" s="470"/>
      <c r="N14" s="470"/>
      <c r="O14" s="470"/>
      <c r="P14" s="470"/>
      <c r="Q14" s="470"/>
      <c r="R14" s="470"/>
      <c r="S14" s="470"/>
      <c r="T14" s="470"/>
      <c r="U14" s="470"/>
      <c r="V14" s="470"/>
      <c r="W14" s="468"/>
      <c r="X14" s="468"/>
      <c r="Y14" s="468"/>
      <c r="Z14" s="468"/>
      <c r="AA14" s="468"/>
      <c r="AB14" s="468"/>
      <c r="AC14" s="468"/>
      <c r="AD14" s="468"/>
      <c r="AE14" s="468"/>
      <c r="AF14" s="468"/>
      <c r="AG14" s="468"/>
      <c r="AH14" s="468"/>
      <c r="AI14" s="468"/>
      <c r="AJ14" s="468"/>
      <c r="AK14" s="468"/>
      <c r="AL14" s="468"/>
      <c r="AM14" s="468"/>
      <c r="AN14" s="468"/>
      <c r="AO14" s="468"/>
      <c r="AP14" s="468"/>
      <c r="AQ14" s="468"/>
      <c r="AR14" s="468"/>
      <c r="AS14" s="468"/>
      <c r="AT14" s="468"/>
      <c r="AU14" s="468"/>
      <c r="AV14" s="468"/>
      <c r="AW14" s="468"/>
      <c r="AX14" s="468"/>
      <c r="AY14" s="468"/>
      <c r="AZ14" s="468"/>
      <c r="BA14" s="468"/>
      <c r="BB14" s="468"/>
      <c r="BC14" s="468"/>
      <c r="BD14" s="468"/>
      <c r="BE14" s="468"/>
      <c r="BF14" s="468"/>
      <c r="BG14" s="468"/>
      <c r="BH14" s="468"/>
      <c r="BI14" s="468"/>
      <c r="BJ14" s="468"/>
      <c r="BK14" s="468"/>
      <c r="BL14" s="468"/>
      <c r="BM14" s="3"/>
      <c r="BN14" s="3"/>
      <c r="BO14" s="3"/>
      <c r="BP14" s="3"/>
      <c r="BQ14" s="3"/>
      <c r="BR14" s="3"/>
      <c r="BS14" s="3"/>
      <c r="BT14" s="3"/>
      <c r="BU14" s="3"/>
    </row>
    <row r="15" spans="1:73" ht="31.5" customHeight="1" x14ac:dyDescent="0.25">
      <c r="A15" s="467" t="s">
        <v>13</v>
      </c>
      <c r="B15" s="467"/>
      <c r="C15" s="471" t="s">
        <v>14</v>
      </c>
      <c r="D15" s="471"/>
      <c r="E15" s="471"/>
      <c r="F15" s="471"/>
      <c r="G15" s="471"/>
      <c r="H15" s="471"/>
      <c r="I15" s="471"/>
      <c r="J15" s="471"/>
      <c r="K15" s="471"/>
      <c r="L15" s="471"/>
      <c r="M15" s="471"/>
      <c r="N15" s="471"/>
      <c r="O15" s="471"/>
      <c r="P15" s="471"/>
      <c r="Q15" s="471"/>
      <c r="R15" s="471"/>
      <c r="S15" s="471"/>
      <c r="T15" s="471"/>
      <c r="U15" s="471"/>
      <c r="V15" s="471"/>
      <c r="W15" s="468"/>
      <c r="X15" s="468"/>
      <c r="Y15" s="468"/>
      <c r="Z15" s="468"/>
      <c r="AA15" s="468"/>
      <c r="AB15" s="468"/>
      <c r="AC15" s="468"/>
      <c r="AD15" s="468"/>
      <c r="AE15" s="468"/>
      <c r="AF15" s="468"/>
      <c r="AG15" s="468"/>
      <c r="AH15" s="468"/>
      <c r="AI15" s="468"/>
      <c r="AJ15" s="468"/>
      <c r="AK15" s="468"/>
      <c r="AL15" s="468"/>
      <c r="AM15" s="468"/>
      <c r="AN15" s="468"/>
      <c r="AO15" s="468"/>
      <c r="AP15" s="468"/>
      <c r="AQ15" s="468"/>
      <c r="AR15" s="468"/>
      <c r="AS15" s="468"/>
      <c r="AT15" s="468"/>
      <c r="AU15" s="468"/>
      <c r="AV15" s="468"/>
      <c r="AW15" s="468"/>
      <c r="AX15" s="468"/>
      <c r="AY15" s="468"/>
      <c r="AZ15" s="468"/>
      <c r="BA15" s="468"/>
      <c r="BB15" s="468"/>
      <c r="BC15" s="468"/>
      <c r="BD15" s="468"/>
      <c r="BE15" s="468"/>
      <c r="BF15" s="468"/>
      <c r="BG15" s="468"/>
      <c r="BH15" s="468"/>
      <c r="BI15" s="468"/>
      <c r="BJ15" s="468"/>
      <c r="BK15" s="468"/>
      <c r="BL15" s="468"/>
      <c r="BM15" s="3"/>
      <c r="BN15" s="3"/>
      <c r="BO15" s="3"/>
      <c r="BP15" s="3"/>
      <c r="BQ15" s="3"/>
      <c r="BR15" s="3"/>
      <c r="BS15" s="3"/>
      <c r="BT15" s="3"/>
      <c r="BU15" s="3"/>
    </row>
    <row r="16" spans="1:73" ht="31.5" customHeight="1" x14ac:dyDescent="0.25">
      <c r="A16" s="467" t="s">
        <v>15</v>
      </c>
      <c r="B16" s="467"/>
      <c r="C16" s="4" t="s">
        <v>16</v>
      </c>
      <c r="D16" s="470" t="s">
        <v>17</v>
      </c>
      <c r="E16" s="470"/>
      <c r="F16" s="470"/>
      <c r="G16" s="470"/>
      <c r="H16" s="470"/>
      <c r="I16" s="470"/>
      <c r="J16" s="470"/>
      <c r="K16" s="470"/>
      <c r="L16" s="470"/>
      <c r="M16" s="470"/>
      <c r="N16" s="470"/>
      <c r="O16" s="470"/>
      <c r="P16" s="470"/>
      <c r="Q16" s="470"/>
      <c r="R16" s="470"/>
      <c r="S16" s="470"/>
      <c r="T16" s="470"/>
      <c r="U16" s="470"/>
      <c r="V16" s="470"/>
      <c r="W16" s="468"/>
      <c r="X16" s="468"/>
      <c r="Y16" s="468"/>
      <c r="Z16" s="468"/>
      <c r="AA16" s="468"/>
      <c r="AB16" s="468"/>
      <c r="AC16" s="468"/>
      <c r="AD16" s="468"/>
      <c r="AE16" s="468"/>
      <c r="AF16" s="468"/>
      <c r="AG16" s="468"/>
      <c r="AH16" s="468"/>
      <c r="AI16" s="468"/>
      <c r="AJ16" s="468"/>
      <c r="AK16" s="468"/>
      <c r="AL16" s="468"/>
      <c r="AM16" s="468"/>
      <c r="AN16" s="468"/>
      <c r="AO16" s="468"/>
      <c r="AP16" s="468"/>
      <c r="AQ16" s="468"/>
      <c r="AR16" s="468"/>
      <c r="AS16" s="468"/>
      <c r="AT16" s="468"/>
      <c r="AU16" s="468"/>
      <c r="AV16" s="468"/>
      <c r="AW16" s="468"/>
      <c r="AX16" s="468"/>
      <c r="AY16" s="468"/>
      <c r="AZ16" s="468"/>
      <c r="BA16" s="468"/>
      <c r="BB16" s="468"/>
      <c r="BC16" s="468"/>
      <c r="BD16" s="468"/>
      <c r="BE16" s="468"/>
      <c r="BF16" s="468"/>
      <c r="BG16" s="468"/>
      <c r="BH16" s="468"/>
      <c r="BI16" s="468"/>
      <c r="BJ16" s="468"/>
      <c r="BK16" s="468"/>
      <c r="BL16" s="468"/>
      <c r="BM16" s="3"/>
      <c r="BN16" s="3"/>
      <c r="BO16" s="3"/>
      <c r="BP16" s="3"/>
      <c r="BQ16" s="3"/>
      <c r="BR16" s="3"/>
      <c r="BS16" s="3"/>
      <c r="BT16" s="3"/>
      <c r="BU16" s="3"/>
    </row>
    <row r="17" spans="1:73" ht="15.75" customHeight="1" x14ac:dyDescent="0.25">
      <c r="A17" s="472" t="s">
        <v>18</v>
      </c>
      <c r="B17" s="472"/>
      <c r="C17" s="4" t="s">
        <v>19</v>
      </c>
      <c r="D17" s="468" t="s">
        <v>20</v>
      </c>
      <c r="E17" s="468"/>
      <c r="F17" s="468"/>
      <c r="G17" s="468"/>
      <c r="H17" s="468"/>
      <c r="I17" s="468"/>
      <c r="J17" s="468"/>
      <c r="K17" s="468"/>
      <c r="L17" s="468"/>
      <c r="M17" s="468"/>
      <c r="N17" s="468"/>
      <c r="O17" s="468"/>
      <c r="P17" s="468"/>
      <c r="Q17" s="468"/>
      <c r="R17" s="468"/>
      <c r="S17" s="468"/>
      <c r="T17" s="468"/>
      <c r="U17" s="468"/>
      <c r="V17" s="468"/>
      <c r="W17" s="468"/>
      <c r="X17" s="468"/>
      <c r="Y17" s="468"/>
      <c r="Z17" s="468"/>
      <c r="AA17" s="468"/>
      <c r="AB17" s="468"/>
      <c r="AC17" s="468"/>
      <c r="AD17" s="468"/>
      <c r="AE17" s="468"/>
      <c r="AF17" s="468"/>
      <c r="AG17" s="468"/>
      <c r="AH17" s="468"/>
      <c r="AI17" s="468"/>
      <c r="AJ17" s="468"/>
      <c r="AK17" s="468"/>
      <c r="AL17" s="468"/>
      <c r="AM17" s="468"/>
      <c r="AN17" s="468"/>
      <c r="AO17" s="468"/>
      <c r="AP17" s="468"/>
      <c r="AQ17" s="468"/>
      <c r="AR17" s="468"/>
      <c r="AS17" s="468"/>
      <c r="AT17" s="468"/>
      <c r="AU17" s="468"/>
      <c r="AV17" s="468"/>
      <c r="AW17" s="468"/>
      <c r="AX17" s="468"/>
      <c r="AY17" s="468"/>
      <c r="AZ17" s="468"/>
      <c r="BA17" s="468"/>
      <c r="BB17" s="468"/>
      <c r="BC17" s="468"/>
      <c r="BD17" s="468"/>
      <c r="BE17" s="468"/>
      <c r="BF17" s="468"/>
      <c r="BG17" s="468"/>
      <c r="BH17" s="468"/>
      <c r="BI17" s="468"/>
      <c r="BJ17" s="468"/>
      <c r="BK17" s="468"/>
      <c r="BL17" s="468"/>
      <c r="BM17" s="3"/>
      <c r="BN17" s="3"/>
      <c r="BO17" s="3"/>
      <c r="BP17" s="3"/>
      <c r="BQ17" s="3"/>
      <c r="BR17" s="3"/>
      <c r="BS17" s="3"/>
      <c r="BT17" s="3"/>
      <c r="BU17" s="3"/>
    </row>
    <row r="18" spans="1:73" ht="15.75" customHeight="1" x14ac:dyDescent="0.25">
      <c r="A18" s="472"/>
      <c r="B18" s="472"/>
      <c r="C18" s="5" t="s">
        <v>21</v>
      </c>
      <c r="D18" s="468" t="s">
        <v>22</v>
      </c>
      <c r="E18" s="468"/>
      <c r="F18" s="468"/>
      <c r="G18" s="468"/>
      <c r="H18" s="468"/>
      <c r="I18" s="468"/>
      <c r="J18" s="468"/>
      <c r="K18" s="468"/>
      <c r="L18" s="468"/>
      <c r="M18" s="468"/>
      <c r="N18" s="468"/>
      <c r="O18" s="468"/>
      <c r="P18" s="468"/>
      <c r="Q18" s="468"/>
      <c r="R18" s="468"/>
      <c r="S18" s="468"/>
      <c r="T18" s="468"/>
      <c r="U18" s="468"/>
      <c r="V18" s="468"/>
      <c r="W18" s="468"/>
      <c r="X18" s="468"/>
      <c r="Y18" s="468"/>
      <c r="Z18" s="468"/>
      <c r="AA18" s="468"/>
      <c r="AB18" s="468"/>
      <c r="AC18" s="468"/>
      <c r="AD18" s="468"/>
      <c r="AE18" s="468"/>
      <c r="AF18" s="468"/>
      <c r="AG18" s="468"/>
      <c r="AH18" s="468"/>
      <c r="AI18" s="468"/>
      <c r="AJ18" s="468"/>
      <c r="AK18" s="468"/>
      <c r="AL18" s="468"/>
      <c r="AM18" s="468"/>
      <c r="AN18" s="468"/>
      <c r="AO18" s="468"/>
      <c r="AP18" s="468"/>
      <c r="AQ18" s="468"/>
      <c r="AR18" s="468"/>
      <c r="AS18" s="468"/>
      <c r="AT18" s="468"/>
      <c r="AU18" s="468"/>
      <c r="AV18" s="468"/>
      <c r="AW18" s="468"/>
      <c r="AX18" s="468"/>
      <c r="AY18" s="468"/>
      <c r="AZ18" s="468"/>
      <c r="BA18" s="468"/>
      <c r="BB18" s="468"/>
      <c r="BC18" s="468"/>
      <c r="BD18" s="468"/>
      <c r="BE18" s="468"/>
      <c r="BF18" s="468"/>
      <c r="BG18" s="468"/>
      <c r="BH18" s="468"/>
      <c r="BI18" s="468"/>
      <c r="BJ18" s="468"/>
      <c r="BK18" s="468"/>
      <c r="BL18" s="468"/>
      <c r="BM18" s="3"/>
      <c r="BN18" s="3"/>
      <c r="BO18" s="3"/>
      <c r="BP18" s="3"/>
      <c r="BQ18" s="3"/>
      <c r="BR18" s="3"/>
      <c r="BS18" s="3"/>
      <c r="BT18" s="3"/>
      <c r="BU18" s="3"/>
    </row>
    <row r="19" spans="1:73" ht="15.75" x14ac:dyDescent="0.25">
      <c r="A19" s="472"/>
      <c r="B19" s="472"/>
      <c r="C19" s="5" t="s">
        <v>23</v>
      </c>
      <c r="D19" s="468" t="s">
        <v>24</v>
      </c>
      <c r="E19" s="468"/>
      <c r="F19" s="468"/>
      <c r="G19" s="468"/>
      <c r="H19" s="468"/>
      <c r="I19" s="468"/>
      <c r="J19" s="468"/>
      <c r="K19" s="468"/>
      <c r="L19" s="468"/>
      <c r="M19" s="468"/>
      <c r="N19" s="468"/>
      <c r="O19" s="468"/>
      <c r="P19" s="468"/>
      <c r="Q19" s="468"/>
      <c r="R19" s="468"/>
      <c r="S19" s="468"/>
      <c r="T19" s="468"/>
      <c r="U19" s="468"/>
      <c r="V19" s="468"/>
      <c r="W19" s="468"/>
      <c r="X19" s="468"/>
      <c r="Y19" s="468"/>
      <c r="Z19" s="468"/>
      <c r="AA19" s="468"/>
      <c r="AB19" s="468"/>
      <c r="AC19" s="468"/>
      <c r="AD19" s="468"/>
      <c r="AE19" s="468"/>
      <c r="AF19" s="468"/>
      <c r="AG19" s="468"/>
      <c r="AH19" s="468"/>
      <c r="AI19" s="468"/>
      <c r="AJ19" s="468"/>
      <c r="AK19" s="468"/>
      <c r="AL19" s="468"/>
      <c r="AM19" s="468"/>
      <c r="AN19" s="468"/>
      <c r="AO19" s="468"/>
      <c r="AP19" s="468"/>
      <c r="AQ19" s="468"/>
      <c r="AR19" s="468"/>
      <c r="AS19" s="468"/>
      <c r="AT19" s="468"/>
      <c r="AU19" s="468"/>
      <c r="AV19" s="468"/>
      <c r="AW19" s="468"/>
      <c r="AX19" s="468"/>
      <c r="AY19" s="468"/>
      <c r="AZ19" s="468"/>
      <c r="BA19" s="468"/>
      <c r="BB19" s="468"/>
      <c r="BC19" s="468"/>
      <c r="BD19" s="468"/>
      <c r="BE19" s="468"/>
      <c r="BF19" s="468"/>
      <c r="BG19" s="468"/>
      <c r="BH19" s="468"/>
      <c r="BI19" s="468"/>
      <c r="BJ19" s="468"/>
      <c r="BK19" s="468"/>
      <c r="BL19" s="468"/>
      <c r="BM19" s="3"/>
      <c r="BN19" s="3"/>
      <c r="BO19" s="3"/>
      <c r="BP19" s="3"/>
      <c r="BQ19" s="3"/>
      <c r="BR19" s="3"/>
      <c r="BS19" s="3"/>
      <c r="BT19" s="3"/>
      <c r="BU19" s="3"/>
    </row>
    <row r="20" spans="1:73" ht="15.75" customHeight="1" x14ac:dyDescent="0.25">
      <c r="A20" s="473" t="s">
        <v>25</v>
      </c>
      <c r="B20" s="473"/>
      <c r="C20" s="4" t="s">
        <v>16</v>
      </c>
      <c r="D20" s="474" t="s">
        <v>26</v>
      </c>
      <c r="E20" s="474"/>
      <c r="F20" s="474"/>
      <c r="G20" s="474"/>
      <c r="H20" s="474"/>
      <c r="I20" s="474"/>
      <c r="J20" s="474"/>
      <c r="K20" s="474"/>
      <c r="L20" s="474"/>
      <c r="M20" s="474"/>
      <c r="N20" s="474"/>
      <c r="O20" s="474"/>
      <c r="P20" s="474"/>
      <c r="Q20" s="474"/>
      <c r="R20" s="474"/>
      <c r="S20" s="474"/>
      <c r="T20" s="474"/>
      <c r="U20" s="474"/>
      <c r="V20" s="474"/>
      <c r="W20" s="468"/>
      <c r="X20" s="468"/>
      <c r="Y20" s="468"/>
      <c r="Z20" s="468"/>
      <c r="AA20" s="468"/>
      <c r="AB20" s="468"/>
      <c r="AC20" s="468"/>
      <c r="AD20" s="468"/>
      <c r="AE20" s="468"/>
      <c r="AF20" s="468"/>
      <c r="AG20" s="468"/>
      <c r="AH20" s="468"/>
      <c r="AI20" s="468"/>
      <c r="AJ20" s="468"/>
      <c r="AK20" s="468"/>
      <c r="AL20" s="468"/>
      <c r="AM20" s="468"/>
      <c r="AN20" s="468"/>
      <c r="AO20" s="468"/>
      <c r="AP20" s="468"/>
      <c r="AQ20" s="468"/>
      <c r="AR20" s="468"/>
      <c r="AS20" s="468"/>
      <c r="AT20" s="468"/>
      <c r="AU20" s="468"/>
      <c r="AV20" s="468"/>
      <c r="AW20" s="468"/>
      <c r="AX20" s="468"/>
      <c r="AY20" s="468"/>
      <c r="AZ20" s="468"/>
      <c r="BA20" s="468"/>
      <c r="BB20" s="468"/>
      <c r="BC20" s="468"/>
      <c r="BD20" s="468"/>
      <c r="BE20" s="468"/>
      <c r="BF20" s="468"/>
      <c r="BG20" s="468"/>
      <c r="BH20" s="468"/>
      <c r="BI20" s="468"/>
      <c r="BJ20" s="468"/>
      <c r="BK20" s="468"/>
      <c r="BL20" s="468"/>
      <c r="BM20" s="3"/>
      <c r="BN20" s="3"/>
      <c r="BO20" s="3"/>
      <c r="BP20" s="3"/>
      <c r="BQ20" s="3"/>
      <c r="BR20" s="3"/>
      <c r="BS20" s="3"/>
      <c r="BT20" s="3"/>
      <c r="BU20" s="3"/>
    </row>
    <row r="21" spans="1:73" ht="15.75" customHeight="1" x14ac:dyDescent="0.25">
      <c r="A21" s="473"/>
      <c r="B21" s="473"/>
      <c r="C21" s="4" t="s">
        <v>27</v>
      </c>
      <c r="D21" s="474" t="s">
        <v>28</v>
      </c>
      <c r="E21" s="474"/>
      <c r="F21" s="474"/>
      <c r="G21" s="474"/>
      <c r="H21" s="474"/>
      <c r="I21" s="474"/>
      <c r="J21" s="474"/>
      <c r="K21" s="474"/>
      <c r="L21" s="474"/>
      <c r="M21" s="474"/>
      <c r="N21" s="474"/>
      <c r="O21" s="474"/>
      <c r="P21" s="474"/>
      <c r="Q21" s="474"/>
      <c r="R21" s="474"/>
      <c r="S21" s="474"/>
      <c r="T21" s="474"/>
      <c r="U21" s="474"/>
      <c r="V21" s="474"/>
      <c r="W21" s="468"/>
      <c r="X21" s="468"/>
      <c r="Y21" s="468"/>
      <c r="Z21" s="468"/>
      <c r="AA21" s="468"/>
      <c r="AB21" s="468"/>
      <c r="AC21" s="468"/>
      <c r="AD21" s="468"/>
      <c r="AE21" s="468"/>
      <c r="AF21" s="468"/>
      <c r="AG21" s="468"/>
      <c r="AH21" s="468"/>
      <c r="AI21" s="468"/>
      <c r="AJ21" s="468"/>
      <c r="AK21" s="468"/>
      <c r="AL21" s="468"/>
      <c r="AM21" s="468"/>
      <c r="AN21" s="468"/>
      <c r="AO21" s="468"/>
      <c r="AP21" s="468"/>
      <c r="AQ21" s="468"/>
      <c r="AR21" s="468"/>
      <c r="AS21" s="468"/>
      <c r="AT21" s="468"/>
      <c r="AU21" s="468"/>
      <c r="AV21" s="468"/>
      <c r="AW21" s="468"/>
      <c r="AX21" s="468"/>
      <c r="AY21" s="468"/>
      <c r="AZ21" s="468"/>
      <c r="BA21" s="468"/>
      <c r="BB21" s="468"/>
      <c r="BC21" s="468"/>
      <c r="BD21" s="468"/>
      <c r="BE21" s="468"/>
      <c r="BF21" s="468"/>
      <c r="BG21" s="468"/>
      <c r="BH21" s="468"/>
      <c r="BI21" s="468"/>
      <c r="BJ21" s="468"/>
      <c r="BK21" s="468"/>
      <c r="BL21" s="468"/>
      <c r="BM21" s="3"/>
      <c r="BN21" s="3"/>
      <c r="BO21" s="3"/>
      <c r="BP21" s="3"/>
      <c r="BQ21" s="3"/>
      <c r="BR21" s="3"/>
      <c r="BS21" s="3"/>
      <c r="BT21" s="3"/>
      <c r="BU21" s="3"/>
    </row>
    <row r="22" spans="1:73" ht="15.75" x14ac:dyDescent="0.25">
      <c r="A22" s="473"/>
      <c r="B22" s="473"/>
      <c r="C22" s="6" t="s">
        <v>29</v>
      </c>
      <c r="D22" s="475" t="s">
        <v>30</v>
      </c>
      <c r="E22" s="475"/>
      <c r="F22" s="475"/>
      <c r="G22" s="475"/>
      <c r="H22" s="475"/>
      <c r="I22" s="475"/>
      <c r="J22" s="475"/>
      <c r="K22" s="475"/>
      <c r="L22" s="475"/>
      <c r="M22" s="475"/>
      <c r="N22" s="475"/>
      <c r="O22" s="475"/>
      <c r="P22" s="475"/>
      <c r="Q22" s="475"/>
      <c r="R22" s="475"/>
      <c r="S22" s="475"/>
      <c r="T22" s="475"/>
      <c r="U22" s="475"/>
      <c r="V22" s="475"/>
      <c r="W22" s="468"/>
      <c r="X22" s="468"/>
      <c r="Y22" s="468"/>
      <c r="Z22" s="468"/>
      <c r="AA22" s="468"/>
      <c r="AB22" s="468"/>
      <c r="AC22" s="468"/>
      <c r="AD22" s="468"/>
      <c r="AE22" s="468"/>
      <c r="AF22" s="468"/>
      <c r="AG22" s="468"/>
      <c r="AH22" s="468"/>
      <c r="AI22" s="468"/>
      <c r="AJ22" s="468"/>
      <c r="AK22" s="468"/>
      <c r="AL22" s="468"/>
      <c r="AM22" s="468"/>
      <c r="AN22" s="468"/>
      <c r="AO22" s="468"/>
      <c r="AP22" s="468"/>
      <c r="AQ22" s="468"/>
      <c r="AR22" s="468"/>
      <c r="AS22" s="468"/>
      <c r="AT22" s="468"/>
      <c r="AU22" s="468"/>
      <c r="AV22" s="468"/>
      <c r="AW22" s="468"/>
      <c r="AX22" s="468"/>
      <c r="AY22" s="468"/>
      <c r="AZ22" s="468"/>
      <c r="BA22" s="468"/>
      <c r="BB22" s="468"/>
      <c r="BC22" s="468"/>
      <c r="BD22" s="468"/>
      <c r="BE22" s="468"/>
      <c r="BF22" s="468"/>
      <c r="BG22" s="468"/>
      <c r="BH22" s="468"/>
      <c r="BI22" s="468"/>
      <c r="BJ22" s="468"/>
      <c r="BK22" s="4"/>
      <c r="BL22" s="4"/>
      <c r="BM22" s="3"/>
      <c r="BN22" s="3"/>
      <c r="BO22" s="3"/>
      <c r="BP22" s="3"/>
      <c r="BQ22" s="3"/>
      <c r="BR22" s="3"/>
      <c r="BS22" s="3"/>
      <c r="BT22" s="3"/>
      <c r="BU22" s="3"/>
    </row>
    <row r="23" spans="1:73" s="8" customFormat="1" ht="26.25" customHeight="1" x14ac:dyDescent="0.2">
      <c r="A23" s="476" t="s">
        <v>31</v>
      </c>
      <c r="B23" s="476"/>
      <c r="C23" s="476"/>
      <c r="D23" s="476"/>
      <c r="E23" s="476"/>
      <c r="F23" s="476"/>
      <c r="G23" s="477" t="s">
        <v>32</v>
      </c>
      <c r="H23" s="477"/>
      <c r="I23" s="477"/>
      <c r="J23" s="477"/>
      <c r="K23" s="477"/>
      <c r="L23" s="478" t="s">
        <v>33</v>
      </c>
      <c r="M23" s="478"/>
      <c r="N23" s="478"/>
      <c r="O23" s="478"/>
      <c r="P23" s="478"/>
      <c r="Q23" s="478"/>
      <c r="R23" s="478"/>
      <c r="S23" s="478"/>
      <c r="T23" s="478"/>
      <c r="U23" s="478"/>
      <c r="V23" s="478"/>
      <c r="W23" s="478"/>
      <c r="X23" s="478"/>
      <c r="Y23" s="478"/>
      <c r="Z23" s="478"/>
      <c r="AA23" s="478"/>
      <c r="AB23" s="478"/>
      <c r="AC23" s="478"/>
      <c r="AD23" s="478"/>
      <c r="AE23" s="478"/>
      <c r="AF23" s="478"/>
      <c r="AG23" s="478"/>
      <c r="AH23" s="478"/>
      <c r="AI23" s="478"/>
      <c r="AJ23" s="478"/>
      <c r="AK23" s="478"/>
      <c r="AL23" s="478"/>
      <c r="AM23" s="478"/>
      <c r="AN23" s="478"/>
      <c r="AO23" s="478"/>
      <c r="AP23" s="478"/>
      <c r="AQ23" s="478"/>
      <c r="AR23" s="478"/>
      <c r="AS23" s="478"/>
      <c r="AT23" s="478"/>
      <c r="AU23" s="478"/>
      <c r="AV23" s="478"/>
      <c r="AW23" s="478"/>
      <c r="AX23" s="478"/>
      <c r="AY23" s="478"/>
      <c r="AZ23" s="478"/>
      <c r="BA23" s="478"/>
      <c r="BB23" s="478"/>
      <c r="BC23" s="478"/>
      <c r="BD23" s="478"/>
      <c r="BE23" s="478"/>
      <c r="BF23" s="478"/>
      <c r="BG23" s="479" t="s">
        <v>34</v>
      </c>
      <c r="BH23" s="479"/>
      <c r="BI23" s="479"/>
      <c r="BJ23" s="479"/>
      <c r="BK23" s="479"/>
      <c r="BL23" s="479"/>
      <c r="BM23" s="7"/>
      <c r="BN23" s="7"/>
      <c r="BO23" s="7"/>
      <c r="BP23" s="7"/>
      <c r="BQ23" s="7"/>
      <c r="BR23" s="7"/>
      <c r="BS23" s="7"/>
      <c r="BT23" s="7"/>
      <c r="BU23" s="7"/>
    </row>
    <row r="24" spans="1:73" s="8" customFormat="1" ht="30" customHeight="1" x14ac:dyDescent="0.2">
      <c r="A24" s="476"/>
      <c r="B24" s="476"/>
      <c r="C24" s="476"/>
      <c r="D24" s="476"/>
      <c r="E24" s="476"/>
      <c r="F24" s="476"/>
      <c r="G24" s="477"/>
      <c r="H24" s="477"/>
      <c r="I24" s="477"/>
      <c r="J24" s="477"/>
      <c r="K24" s="477"/>
      <c r="L24" s="480" t="s">
        <v>35</v>
      </c>
      <c r="M24" s="481" t="s">
        <v>36</v>
      </c>
      <c r="N24" s="481" t="s">
        <v>37</v>
      </c>
      <c r="O24" s="481" t="s">
        <v>38</v>
      </c>
      <c r="P24" s="481" t="s">
        <v>39</v>
      </c>
      <c r="Q24" s="481" t="s">
        <v>40</v>
      </c>
      <c r="R24" s="482" t="s">
        <v>41</v>
      </c>
      <c r="S24" s="482" t="s">
        <v>42</v>
      </c>
      <c r="T24" s="482" t="s">
        <v>43</v>
      </c>
      <c r="U24" s="482" t="s">
        <v>44</v>
      </c>
      <c r="V24" s="482" t="s">
        <v>45</v>
      </c>
      <c r="W24" s="481" t="s">
        <v>46</v>
      </c>
      <c r="X24" s="483" t="s">
        <v>47</v>
      </c>
      <c r="Y24" s="484" t="s">
        <v>48</v>
      </c>
      <c r="Z24" s="484"/>
      <c r="AA24" s="485" t="s">
        <v>49</v>
      </c>
      <c r="AB24" s="485"/>
      <c r="AC24" s="485" t="s">
        <v>50</v>
      </c>
      <c r="AD24" s="485"/>
      <c r="AE24" s="486" t="s">
        <v>51</v>
      </c>
      <c r="AF24" s="486"/>
      <c r="AG24" s="485" t="s">
        <v>52</v>
      </c>
      <c r="AH24" s="485"/>
      <c r="AI24" s="485" t="s">
        <v>53</v>
      </c>
      <c r="AJ24" s="485"/>
      <c r="AK24" s="485" t="s">
        <v>54</v>
      </c>
      <c r="AL24" s="485"/>
      <c r="AM24" s="486" t="s">
        <v>55</v>
      </c>
      <c r="AN24" s="486"/>
      <c r="AO24" s="485" t="s">
        <v>56</v>
      </c>
      <c r="AP24" s="485"/>
      <c r="AQ24" s="485" t="s">
        <v>57</v>
      </c>
      <c r="AR24" s="485"/>
      <c r="AS24" s="485" t="s">
        <v>58</v>
      </c>
      <c r="AT24" s="485"/>
      <c r="AU24" s="486" t="s">
        <v>59</v>
      </c>
      <c r="AV24" s="486"/>
      <c r="AW24" s="485" t="s">
        <v>60</v>
      </c>
      <c r="AX24" s="485"/>
      <c r="AY24" s="485" t="s">
        <v>61</v>
      </c>
      <c r="AZ24" s="485"/>
      <c r="BA24" s="485" t="s">
        <v>62</v>
      </c>
      <c r="BB24" s="485"/>
      <c r="BC24" s="486" t="s">
        <v>63</v>
      </c>
      <c r="BD24" s="486"/>
      <c r="BE24" s="497" t="s">
        <v>64</v>
      </c>
      <c r="BF24" s="497"/>
      <c r="BG24" s="479"/>
      <c r="BH24" s="479"/>
      <c r="BI24" s="479"/>
      <c r="BJ24" s="479"/>
      <c r="BK24" s="479"/>
      <c r="BL24" s="479"/>
      <c r="BM24" s="7"/>
      <c r="BN24" s="7"/>
      <c r="BO24" s="7"/>
      <c r="BP24" s="7"/>
      <c r="BQ24" s="7"/>
      <c r="BR24" s="7"/>
      <c r="BS24" s="7"/>
      <c r="BT24" s="7"/>
      <c r="BU24" s="7"/>
    </row>
    <row r="25" spans="1:73" s="8" customFormat="1" ht="33" customHeight="1" x14ac:dyDescent="0.2">
      <c r="A25" s="489" t="s">
        <v>65</v>
      </c>
      <c r="B25" s="490" t="s">
        <v>66</v>
      </c>
      <c r="C25" s="490" t="s">
        <v>67</v>
      </c>
      <c r="D25" s="490" t="s">
        <v>68</v>
      </c>
      <c r="E25" s="490" t="s">
        <v>69</v>
      </c>
      <c r="F25" s="490" t="s">
        <v>70</v>
      </c>
      <c r="G25" s="487" t="s">
        <v>71</v>
      </c>
      <c r="H25" s="487" t="s">
        <v>72</v>
      </c>
      <c r="I25" s="487" t="s">
        <v>73</v>
      </c>
      <c r="J25" s="487" t="s">
        <v>74</v>
      </c>
      <c r="K25" s="488" t="s">
        <v>75</v>
      </c>
      <c r="L25" s="480"/>
      <c r="M25" s="481"/>
      <c r="N25" s="481"/>
      <c r="O25" s="481"/>
      <c r="P25" s="481"/>
      <c r="Q25" s="481"/>
      <c r="R25" s="482"/>
      <c r="S25" s="482"/>
      <c r="T25" s="482"/>
      <c r="U25" s="482"/>
      <c r="V25" s="482"/>
      <c r="W25" s="481"/>
      <c r="X25" s="483"/>
      <c r="Y25" s="484"/>
      <c r="Z25" s="484"/>
      <c r="AA25" s="485"/>
      <c r="AB25" s="485"/>
      <c r="AC25" s="485"/>
      <c r="AD25" s="485"/>
      <c r="AE25" s="486"/>
      <c r="AF25" s="486"/>
      <c r="AG25" s="485"/>
      <c r="AH25" s="485"/>
      <c r="AI25" s="485"/>
      <c r="AJ25" s="485"/>
      <c r="AK25" s="485"/>
      <c r="AL25" s="485"/>
      <c r="AM25" s="486"/>
      <c r="AN25" s="486"/>
      <c r="AO25" s="485"/>
      <c r="AP25" s="485"/>
      <c r="AQ25" s="485"/>
      <c r="AR25" s="485"/>
      <c r="AS25" s="485"/>
      <c r="AT25" s="485"/>
      <c r="AU25" s="486"/>
      <c r="AV25" s="486"/>
      <c r="AW25" s="485"/>
      <c r="AX25" s="485"/>
      <c r="AY25" s="485"/>
      <c r="AZ25" s="485"/>
      <c r="BA25" s="485"/>
      <c r="BB25" s="485"/>
      <c r="BC25" s="486"/>
      <c r="BD25" s="486"/>
      <c r="BE25" s="497"/>
      <c r="BF25" s="497"/>
      <c r="BG25" s="491">
        <v>2024</v>
      </c>
      <c r="BH25" s="491"/>
      <c r="BI25" s="492">
        <v>2025</v>
      </c>
      <c r="BJ25" s="492"/>
      <c r="BK25" s="493">
        <v>2026</v>
      </c>
      <c r="BL25" s="493"/>
      <c r="BM25" s="7"/>
      <c r="BN25" s="7"/>
      <c r="BO25" s="7"/>
      <c r="BP25" s="7"/>
      <c r="BQ25" s="7"/>
      <c r="BR25" s="7"/>
      <c r="BS25" s="7"/>
      <c r="BT25" s="7"/>
      <c r="BU25" s="7"/>
    </row>
    <row r="26" spans="1:73" s="8" customFormat="1" ht="30" customHeight="1" thickBot="1" x14ac:dyDescent="0.25">
      <c r="A26" s="489"/>
      <c r="B26" s="490"/>
      <c r="C26" s="490"/>
      <c r="D26" s="490"/>
      <c r="E26" s="490"/>
      <c r="F26" s="490"/>
      <c r="G26" s="487"/>
      <c r="H26" s="487"/>
      <c r="I26" s="487"/>
      <c r="J26" s="487"/>
      <c r="K26" s="488"/>
      <c r="L26" s="480"/>
      <c r="M26" s="481"/>
      <c r="N26" s="481"/>
      <c r="O26" s="481"/>
      <c r="P26" s="481"/>
      <c r="Q26" s="481"/>
      <c r="R26" s="482"/>
      <c r="S26" s="482"/>
      <c r="T26" s="482"/>
      <c r="U26" s="482"/>
      <c r="V26" s="482"/>
      <c r="W26" s="481"/>
      <c r="X26" s="483"/>
      <c r="Y26" s="9" t="s">
        <v>76</v>
      </c>
      <c r="Z26" s="10" t="s">
        <v>77</v>
      </c>
      <c r="AA26" s="10" t="s">
        <v>76</v>
      </c>
      <c r="AB26" s="10" t="s">
        <v>77</v>
      </c>
      <c r="AC26" s="10" t="s">
        <v>76</v>
      </c>
      <c r="AD26" s="10" t="s">
        <v>77</v>
      </c>
      <c r="AE26" s="11" t="s">
        <v>76</v>
      </c>
      <c r="AF26" s="11" t="s">
        <v>77</v>
      </c>
      <c r="AG26" s="10" t="s">
        <v>76</v>
      </c>
      <c r="AH26" s="10" t="s">
        <v>77</v>
      </c>
      <c r="AI26" s="10" t="s">
        <v>76</v>
      </c>
      <c r="AJ26" s="10" t="s">
        <v>77</v>
      </c>
      <c r="AK26" s="10" t="s">
        <v>76</v>
      </c>
      <c r="AL26" s="10" t="s">
        <v>77</v>
      </c>
      <c r="AM26" s="11" t="s">
        <v>76</v>
      </c>
      <c r="AN26" s="11" t="s">
        <v>77</v>
      </c>
      <c r="AO26" s="10" t="s">
        <v>76</v>
      </c>
      <c r="AP26" s="10" t="s">
        <v>77</v>
      </c>
      <c r="AQ26" s="10" t="s">
        <v>76</v>
      </c>
      <c r="AR26" s="10" t="s">
        <v>77</v>
      </c>
      <c r="AS26" s="10" t="s">
        <v>76</v>
      </c>
      <c r="AT26" s="10" t="s">
        <v>77</v>
      </c>
      <c r="AU26" s="11" t="s">
        <v>76</v>
      </c>
      <c r="AV26" s="11" t="s">
        <v>77</v>
      </c>
      <c r="AW26" s="10" t="s">
        <v>76</v>
      </c>
      <c r="AX26" s="10" t="s">
        <v>77</v>
      </c>
      <c r="AY26" s="10" t="s">
        <v>76</v>
      </c>
      <c r="AZ26" s="10" t="s">
        <v>77</v>
      </c>
      <c r="BA26" s="10" t="s">
        <v>76</v>
      </c>
      <c r="BB26" s="10" t="s">
        <v>77</v>
      </c>
      <c r="BC26" s="11" t="s">
        <v>76</v>
      </c>
      <c r="BD26" s="11" t="s">
        <v>77</v>
      </c>
      <c r="BE26" s="12" t="s">
        <v>76</v>
      </c>
      <c r="BF26" s="13" t="s">
        <v>77</v>
      </c>
      <c r="BG26" s="14" t="s">
        <v>76</v>
      </c>
      <c r="BH26" s="15" t="s">
        <v>77</v>
      </c>
      <c r="BI26" s="15" t="s">
        <v>76</v>
      </c>
      <c r="BJ26" s="15" t="s">
        <v>77</v>
      </c>
      <c r="BK26" s="15" t="s">
        <v>76</v>
      </c>
      <c r="BL26" s="16" t="s">
        <v>77</v>
      </c>
      <c r="BM26" s="17" t="s">
        <v>78</v>
      </c>
      <c r="BN26" s="7"/>
      <c r="BO26" s="7"/>
      <c r="BP26" s="7"/>
      <c r="BQ26" s="7"/>
      <c r="BR26" s="7"/>
      <c r="BS26" s="7"/>
      <c r="BT26" s="7"/>
      <c r="BU26" s="7"/>
    </row>
    <row r="27" spans="1:73" s="8" customFormat="1" ht="85.5" x14ac:dyDescent="0.2">
      <c r="A27" s="18" t="s">
        <v>79</v>
      </c>
      <c r="B27" s="19"/>
      <c r="C27" s="20"/>
      <c r="D27" s="21"/>
      <c r="E27" s="21"/>
      <c r="F27" s="21"/>
      <c r="G27" s="22"/>
      <c r="H27" s="21"/>
      <c r="I27" s="21"/>
      <c r="J27" s="21"/>
      <c r="K27" s="23"/>
      <c r="L27" s="24">
        <v>1</v>
      </c>
      <c r="M27" s="25" t="s">
        <v>80</v>
      </c>
      <c r="N27" s="26" t="s">
        <v>81</v>
      </c>
      <c r="O27" s="27" t="s">
        <v>82</v>
      </c>
      <c r="P27" s="27">
        <v>47</v>
      </c>
      <c r="Q27" s="27" t="s">
        <v>83</v>
      </c>
      <c r="R27" s="28" t="s">
        <v>84</v>
      </c>
      <c r="S27" s="29" t="s">
        <v>85</v>
      </c>
      <c r="T27" s="27">
        <v>11</v>
      </c>
      <c r="U27" s="27">
        <v>1</v>
      </c>
      <c r="V27" s="27" t="s">
        <v>86</v>
      </c>
      <c r="W27" s="27" t="s">
        <v>87</v>
      </c>
      <c r="X27" s="27" t="s">
        <v>88</v>
      </c>
      <c r="Y27" s="27">
        <v>47</v>
      </c>
      <c r="Z27" s="30">
        <v>2514452.9404761898</v>
      </c>
      <c r="AA27" s="27">
        <v>47</v>
      </c>
      <c r="AB27" s="30">
        <v>2514452.9404761898</v>
      </c>
      <c r="AC27" s="27">
        <v>47</v>
      </c>
      <c r="AD27" s="30">
        <v>2514452.9404761898</v>
      </c>
      <c r="AE27" s="27">
        <v>47</v>
      </c>
      <c r="AF27" s="31">
        <v>7543358.82142857</v>
      </c>
      <c r="AG27" s="27">
        <v>47</v>
      </c>
      <c r="AH27" s="31">
        <v>2514452.9404761898</v>
      </c>
      <c r="AI27" s="27">
        <v>47</v>
      </c>
      <c r="AJ27" s="31">
        <v>2514452.9404761898</v>
      </c>
      <c r="AK27" s="27">
        <v>47</v>
      </c>
      <c r="AL27" s="31">
        <v>2514452.9404761898</v>
      </c>
      <c r="AM27" s="27">
        <v>47</v>
      </c>
      <c r="AN27" s="31">
        <v>7543358.82142857</v>
      </c>
      <c r="AO27" s="27">
        <v>47</v>
      </c>
      <c r="AP27" s="31">
        <v>2514452.9404761898</v>
      </c>
      <c r="AQ27" s="27">
        <v>47</v>
      </c>
      <c r="AR27" s="31">
        <v>2514452.9404761898</v>
      </c>
      <c r="AS27" s="27">
        <v>47</v>
      </c>
      <c r="AT27" s="31">
        <v>2514452.9404761898</v>
      </c>
      <c r="AU27" s="27">
        <v>47</v>
      </c>
      <c r="AV27" s="31">
        <v>7543358.82142857</v>
      </c>
      <c r="AW27" s="27">
        <v>47</v>
      </c>
      <c r="AX27" s="31">
        <v>2514452.9404761898</v>
      </c>
      <c r="AY27" s="27">
        <v>47</v>
      </c>
      <c r="AZ27" s="31">
        <v>1453290.51190476</v>
      </c>
      <c r="BA27" s="27">
        <v>47</v>
      </c>
      <c r="BB27" s="31">
        <v>392128.08333333302</v>
      </c>
      <c r="BC27" s="27">
        <v>47</v>
      </c>
      <c r="BD27" s="31">
        <v>4359871.5357142901</v>
      </c>
      <c r="BE27" s="27">
        <v>47</v>
      </c>
      <c r="BF27" s="31">
        <v>26989948</v>
      </c>
      <c r="BG27" s="32"/>
      <c r="BH27" s="33"/>
      <c r="BI27" s="33"/>
      <c r="BJ27" s="34"/>
      <c r="BK27" s="34"/>
      <c r="BL27" s="34"/>
      <c r="BM27" s="35"/>
      <c r="BN27" s="7"/>
      <c r="BO27" s="7"/>
      <c r="BP27" s="7"/>
      <c r="BQ27" s="7"/>
      <c r="BR27" s="7"/>
      <c r="BS27" s="7"/>
      <c r="BT27" s="7"/>
      <c r="BU27" s="7"/>
    </row>
    <row r="28" spans="1:73" s="8" customFormat="1" ht="44.25" customHeight="1" x14ac:dyDescent="0.2">
      <c r="A28" s="36" t="s">
        <v>89</v>
      </c>
      <c r="B28" s="21"/>
      <c r="C28" s="21"/>
      <c r="D28" s="21"/>
      <c r="E28" s="21"/>
      <c r="F28" s="21"/>
      <c r="G28" s="21"/>
      <c r="H28" s="21"/>
      <c r="I28" s="21"/>
      <c r="J28" s="21"/>
      <c r="K28" s="37"/>
      <c r="L28" s="38" t="s">
        <v>90</v>
      </c>
      <c r="M28" s="39" t="s">
        <v>91</v>
      </c>
      <c r="N28" s="38" t="s">
        <v>92</v>
      </c>
      <c r="O28" s="38" t="s">
        <v>93</v>
      </c>
      <c r="P28" s="38">
        <v>1</v>
      </c>
      <c r="Q28" s="38" t="s">
        <v>83</v>
      </c>
      <c r="R28" s="38" t="s">
        <v>84</v>
      </c>
      <c r="S28" s="39" t="s">
        <v>85</v>
      </c>
      <c r="T28" s="38" t="s">
        <v>94</v>
      </c>
      <c r="U28" s="38" t="s">
        <v>95</v>
      </c>
      <c r="V28" s="38" t="s">
        <v>86</v>
      </c>
      <c r="W28" s="38" t="s">
        <v>87</v>
      </c>
      <c r="X28" s="39"/>
      <c r="Y28" s="40">
        <v>1</v>
      </c>
      <c r="Z28" s="41"/>
      <c r="AA28" s="40"/>
      <c r="AB28" s="41">
        <v>0</v>
      </c>
      <c r="AC28" s="40"/>
      <c r="AD28" s="41">
        <v>0</v>
      </c>
      <c r="AE28" s="42"/>
      <c r="AF28" s="43">
        <f>Z28+AB28+AD28</f>
        <v>0</v>
      </c>
      <c r="AG28" s="40"/>
      <c r="AH28" s="41">
        <v>0</v>
      </c>
      <c r="AI28" s="40"/>
      <c r="AJ28" s="41">
        <v>0</v>
      </c>
      <c r="AK28" s="40"/>
      <c r="AL28" s="41">
        <v>0</v>
      </c>
      <c r="AM28" s="42"/>
      <c r="AN28" s="43">
        <f>AH28+AJ28+AL28</f>
        <v>0</v>
      </c>
      <c r="AO28" s="40"/>
      <c r="AP28" s="41">
        <v>0</v>
      </c>
      <c r="AQ28" s="40"/>
      <c r="AR28" s="41">
        <v>0</v>
      </c>
      <c r="AS28" s="40"/>
      <c r="AT28" s="41">
        <v>0</v>
      </c>
      <c r="AU28" s="42"/>
      <c r="AV28" s="43">
        <f>AP28+AR28+AT28</f>
        <v>0</v>
      </c>
      <c r="AW28" s="40">
        <v>0</v>
      </c>
      <c r="AX28" s="41">
        <v>0</v>
      </c>
      <c r="AY28" s="40">
        <v>0</v>
      </c>
      <c r="AZ28" s="41">
        <v>0</v>
      </c>
      <c r="BA28" s="40">
        <v>0</v>
      </c>
      <c r="BB28" s="41">
        <v>0</v>
      </c>
      <c r="BC28" s="42">
        <f>AW28+AY28+BA28</f>
        <v>0</v>
      </c>
      <c r="BD28" s="43">
        <f>AX28+AZ28+BB28</f>
        <v>0</v>
      </c>
      <c r="BE28" s="44">
        <f>AE28+AM28+AU28+BC28</f>
        <v>0</v>
      </c>
      <c r="BF28" s="44">
        <f>AF28+AN28+AV28+BD28</f>
        <v>0</v>
      </c>
      <c r="BG28" s="45"/>
      <c r="BH28" s="39"/>
      <c r="BI28" s="39"/>
      <c r="BJ28" s="39"/>
      <c r="BK28" s="39"/>
      <c r="BL28" s="39"/>
      <c r="BM28" s="7"/>
      <c r="BN28" s="7"/>
      <c r="BO28" s="7"/>
      <c r="BP28" s="7"/>
      <c r="BQ28" s="7"/>
    </row>
    <row r="29" spans="1:73" s="8" customFormat="1" ht="28.5" x14ac:dyDescent="0.2">
      <c r="A29" s="36" t="s">
        <v>96</v>
      </c>
      <c r="B29" s="21"/>
      <c r="C29" s="21"/>
      <c r="D29" s="21"/>
      <c r="E29" s="21"/>
      <c r="F29" s="21"/>
      <c r="G29" s="21"/>
      <c r="H29" s="21"/>
      <c r="I29" s="21"/>
      <c r="J29" s="21"/>
      <c r="K29" s="37"/>
      <c r="L29" s="38" t="s">
        <v>97</v>
      </c>
      <c r="M29" s="39" t="s">
        <v>98</v>
      </c>
      <c r="N29" s="38" t="s">
        <v>92</v>
      </c>
      <c r="O29" s="38" t="s">
        <v>93</v>
      </c>
      <c r="P29" s="38">
        <v>1</v>
      </c>
      <c r="Q29" s="38" t="s">
        <v>83</v>
      </c>
      <c r="R29" s="38" t="s">
        <v>84</v>
      </c>
      <c r="S29" s="39" t="s">
        <v>85</v>
      </c>
      <c r="T29" s="38" t="s">
        <v>94</v>
      </c>
      <c r="U29" s="38" t="s">
        <v>95</v>
      </c>
      <c r="V29" s="38" t="s">
        <v>86</v>
      </c>
      <c r="W29" s="38" t="s">
        <v>87</v>
      </c>
      <c r="X29" s="39"/>
      <c r="Y29" s="39"/>
      <c r="Z29" s="39" t="s">
        <v>99</v>
      </c>
      <c r="AA29" s="39">
        <v>0</v>
      </c>
      <c r="AB29" s="39">
        <v>0</v>
      </c>
      <c r="AC29" s="39" t="s">
        <v>95</v>
      </c>
      <c r="AD29" s="39">
        <v>0</v>
      </c>
      <c r="AE29" s="443" t="s">
        <v>95</v>
      </c>
      <c r="AF29" s="46">
        <f>Z29+AB29+AD29</f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0</v>
      </c>
      <c r="AM29" s="46">
        <f>AG29+AI29+AK29</f>
        <v>0</v>
      </c>
      <c r="AN29" s="46">
        <f>AH29+AJ29+AL29</f>
        <v>0</v>
      </c>
      <c r="AO29" s="39">
        <v>0</v>
      </c>
      <c r="AP29" s="39">
        <v>0</v>
      </c>
      <c r="AQ29" s="39">
        <v>0</v>
      </c>
      <c r="AR29" s="39">
        <v>0</v>
      </c>
      <c r="AS29" s="39">
        <v>0</v>
      </c>
      <c r="AT29" s="39">
        <v>0</v>
      </c>
      <c r="AU29" s="46">
        <f>AO29+AQ29+AS29</f>
        <v>0</v>
      </c>
      <c r="AV29" s="46">
        <f>AP29+AR29+AT29</f>
        <v>0</v>
      </c>
      <c r="AW29" s="39">
        <v>0</v>
      </c>
      <c r="AX29" s="39">
        <v>0</v>
      </c>
      <c r="AY29" s="39">
        <v>0</v>
      </c>
      <c r="AZ29" s="39">
        <v>0</v>
      </c>
      <c r="BA29" s="39">
        <v>0</v>
      </c>
      <c r="BB29" s="39">
        <v>0</v>
      </c>
      <c r="BC29" s="46">
        <f>AW29+AY29+BA29</f>
        <v>0</v>
      </c>
      <c r="BD29" s="46">
        <f>AX29+AZ29+BB29</f>
        <v>0</v>
      </c>
      <c r="BE29" s="44">
        <f>AE29+AM29+AU29+BC29</f>
        <v>1</v>
      </c>
      <c r="BF29" s="44">
        <f>AF29+AN29+AV29+BD29</f>
        <v>0</v>
      </c>
      <c r="BG29" s="45"/>
      <c r="BH29" s="39"/>
      <c r="BI29" s="39"/>
      <c r="BJ29" s="39"/>
      <c r="BK29" s="39"/>
      <c r="BL29" s="39"/>
      <c r="BM29" s="7"/>
      <c r="BN29" s="7"/>
      <c r="BO29" s="7"/>
      <c r="BP29" s="7"/>
      <c r="BQ29" s="7"/>
    </row>
    <row r="30" spans="1:73" s="8" customFormat="1" ht="28.5" x14ac:dyDescent="0.2">
      <c r="A30" s="36" t="s">
        <v>100</v>
      </c>
      <c r="B30" s="36"/>
      <c r="C30" s="36"/>
      <c r="D30" s="36"/>
      <c r="E30" s="36"/>
      <c r="F30" s="36"/>
      <c r="G30" s="36"/>
      <c r="H30" s="36"/>
      <c r="I30" s="36"/>
      <c r="J30" s="36"/>
      <c r="K30" s="37"/>
      <c r="L30" s="38" t="s">
        <v>101</v>
      </c>
      <c r="M30" s="39" t="s">
        <v>102</v>
      </c>
      <c r="N30" s="38" t="s">
        <v>103</v>
      </c>
      <c r="O30" s="38" t="s">
        <v>104</v>
      </c>
      <c r="P30" s="38" t="s">
        <v>441</v>
      </c>
      <c r="Q30" s="38" t="s">
        <v>106</v>
      </c>
      <c r="R30" s="38" t="s">
        <v>84</v>
      </c>
      <c r="S30" s="39" t="s">
        <v>85</v>
      </c>
      <c r="T30" s="38" t="s">
        <v>94</v>
      </c>
      <c r="U30" s="38" t="s">
        <v>95</v>
      </c>
      <c r="V30" s="38" t="s">
        <v>86</v>
      </c>
      <c r="W30" s="38" t="s">
        <v>87</v>
      </c>
      <c r="X30" s="39"/>
      <c r="Y30" s="39" t="s">
        <v>440</v>
      </c>
      <c r="Z30" s="39"/>
      <c r="AA30" s="39" t="s">
        <v>440</v>
      </c>
      <c r="AB30" s="39"/>
      <c r="AC30" s="39" t="s">
        <v>95</v>
      </c>
      <c r="AD30" s="39"/>
      <c r="AE30" s="443" t="s">
        <v>95</v>
      </c>
      <c r="AF30" s="46"/>
      <c r="AG30" s="39" t="s">
        <v>440</v>
      </c>
      <c r="AH30" s="39"/>
      <c r="AI30" s="39" t="s">
        <v>440</v>
      </c>
      <c r="AJ30" s="39"/>
      <c r="AK30" s="39" t="s">
        <v>95</v>
      </c>
      <c r="AL30" s="39"/>
      <c r="AM30" s="46" t="s">
        <v>95</v>
      </c>
      <c r="AN30" s="46"/>
      <c r="AO30" s="39" t="s">
        <v>440</v>
      </c>
      <c r="AP30" s="39"/>
      <c r="AQ30" s="39" t="s">
        <v>440</v>
      </c>
      <c r="AR30" s="39"/>
      <c r="AS30" s="39" t="s">
        <v>95</v>
      </c>
      <c r="AT30" s="39"/>
      <c r="AU30" s="46" t="s">
        <v>95</v>
      </c>
      <c r="AV30" s="46"/>
      <c r="AW30" s="39"/>
      <c r="AX30" s="39"/>
      <c r="AY30" s="39" t="s">
        <v>440</v>
      </c>
      <c r="AZ30" s="39"/>
      <c r="BA30" s="39" t="s">
        <v>95</v>
      </c>
      <c r="BB30" s="39"/>
      <c r="BC30" s="46" t="s">
        <v>95</v>
      </c>
      <c r="BD30" s="46"/>
      <c r="BE30" s="44">
        <v>4</v>
      </c>
      <c r="BF30" s="44"/>
      <c r="BG30" s="45"/>
      <c r="BH30" s="39"/>
      <c r="BI30" s="39"/>
      <c r="BJ30" s="39"/>
      <c r="BK30" s="39"/>
      <c r="BL30" s="39"/>
      <c r="BM30" s="7"/>
      <c r="BN30" s="7"/>
      <c r="BO30" s="7"/>
      <c r="BP30" s="7"/>
      <c r="BQ30" s="7"/>
    </row>
    <row r="31" spans="1:73" s="8" customFormat="1" ht="14.25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7"/>
      <c r="L31" s="38"/>
      <c r="M31" s="39"/>
      <c r="N31" s="38"/>
      <c r="O31" s="38"/>
      <c r="P31" s="38"/>
      <c r="Q31" s="38"/>
      <c r="R31" s="38"/>
      <c r="S31" s="39"/>
      <c r="T31" s="38"/>
      <c r="U31" s="38"/>
      <c r="V31" s="38"/>
      <c r="W31" s="38"/>
      <c r="X31" s="39"/>
      <c r="Y31" s="39"/>
      <c r="Z31" s="39"/>
      <c r="AA31" s="39"/>
      <c r="AB31" s="39"/>
      <c r="AC31" s="39"/>
      <c r="AD31" s="39"/>
      <c r="AE31" s="46"/>
      <c r="AF31" s="46"/>
      <c r="AG31" s="39"/>
      <c r="AH31" s="39"/>
      <c r="AI31" s="39"/>
      <c r="AJ31" s="39"/>
      <c r="AK31" s="39"/>
      <c r="AL31" s="39"/>
      <c r="AM31" s="46"/>
      <c r="AN31" s="46"/>
      <c r="AO31" s="39"/>
      <c r="AP31" s="39"/>
      <c r="AQ31" s="39"/>
      <c r="AR31" s="39"/>
      <c r="AS31" s="39"/>
      <c r="AT31" s="39"/>
      <c r="AU31" s="46"/>
      <c r="AV31" s="46"/>
      <c r="AW31" s="39"/>
      <c r="AX31" s="39"/>
      <c r="AY31" s="39"/>
      <c r="AZ31" s="39"/>
      <c r="BA31" s="39"/>
      <c r="BB31" s="39"/>
      <c r="BC31" s="46"/>
      <c r="BD31" s="46"/>
      <c r="BE31" s="44"/>
      <c r="BF31" s="44"/>
      <c r="BG31" s="47"/>
      <c r="BH31" s="47"/>
      <c r="BI31" s="47"/>
      <c r="BJ31" s="47"/>
      <c r="BK31" s="47"/>
      <c r="BL31" s="47"/>
      <c r="BM31" s="7"/>
      <c r="BN31" s="7"/>
      <c r="BO31" s="7"/>
      <c r="BP31" s="7"/>
      <c r="BQ31" s="7"/>
    </row>
    <row r="32" spans="1:73" s="8" customFormat="1" ht="28.5" x14ac:dyDescent="0.2">
      <c r="A32" s="36" t="s">
        <v>89</v>
      </c>
      <c r="B32" s="36"/>
      <c r="C32" s="36"/>
      <c r="D32" s="36"/>
      <c r="E32" s="36"/>
      <c r="F32" s="36"/>
      <c r="G32" s="36"/>
      <c r="H32" s="36"/>
      <c r="I32" s="36"/>
      <c r="J32" s="36"/>
      <c r="K32" s="543"/>
      <c r="L32" s="48">
        <v>2</v>
      </c>
      <c r="M32" s="49" t="s">
        <v>108</v>
      </c>
      <c r="N32" s="50" t="s">
        <v>103</v>
      </c>
      <c r="O32" s="51" t="s">
        <v>104</v>
      </c>
      <c r="P32" s="51">
        <v>4</v>
      </c>
      <c r="Q32" s="51" t="s">
        <v>106</v>
      </c>
      <c r="R32" s="52" t="s">
        <v>109</v>
      </c>
      <c r="S32" s="53" t="s">
        <v>110</v>
      </c>
      <c r="T32" s="51">
        <v>11</v>
      </c>
      <c r="U32" s="51">
        <v>1</v>
      </c>
      <c r="V32" s="51" t="s">
        <v>86</v>
      </c>
      <c r="W32" s="51"/>
      <c r="X32" s="51"/>
      <c r="Y32" s="51">
        <f t="shared" ref="Y32:AC32" si="0">SUM(Y33:Y53)</f>
        <v>0</v>
      </c>
      <c r="Z32" s="54">
        <f t="shared" si="0"/>
        <v>0</v>
      </c>
      <c r="AA32" s="51">
        <f t="shared" si="0"/>
        <v>0</v>
      </c>
      <c r="AB32" s="54">
        <f t="shared" si="0"/>
        <v>0</v>
      </c>
      <c r="AC32" s="51">
        <f t="shared" si="0"/>
        <v>1</v>
      </c>
      <c r="AD32" s="54">
        <f>SUM(AD33:AD53)</f>
        <v>636164.25</v>
      </c>
      <c r="AE32" s="51">
        <f t="shared" ref="AE32:AE60" si="1">Y32+AA32+AC32</f>
        <v>1</v>
      </c>
      <c r="AF32" s="54">
        <f t="shared" ref="AF32:AF60" si="2">Z32+AB32+AD32</f>
        <v>636164.25</v>
      </c>
      <c r="AG32" s="51">
        <f t="shared" ref="AG32:AL32" si="3">SUM(AG33:AG53)</f>
        <v>10</v>
      </c>
      <c r="AH32" s="54">
        <f t="shared" si="3"/>
        <v>636266.66</v>
      </c>
      <c r="AI32" s="51">
        <f t="shared" si="3"/>
        <v>1</v>
      </c>
      <c r="AJ32" s="54">
        <f t="shared" si="3"/>
        <v>50000</v>
      </c>
      <c r="AK32" s="51">
        <f t="shared" si="3"/>
        <v>2</v>
      </c>
      <c r="AL32" s="54">
        <f t="shared" si="3"/>
        <v>125000</v>
      </c>
      <c r="AM32" s="51">
        <f>AG32+AI32+AK32</f>
        <v>13</v>
      </c>
      <c r="AN32" s="54">
        <f>AH32+AJ32+AL32</f>
        <v>811266.66</v>
      </c>
      <c r="AO32" s="51">
        <f t="shared" ref="AO32:AT32" si="4">SUM(AO33:AO53)</f>
        <v>0</v>
      </c>
      <c r="AP32" s="54">
        <f t="shared" si="4"/>
        <v>100000</v>
      </c>
      <c r="AQ32" s="51">
        <f t="shared" si="4"/>
        <v>3</v>
      </c>
      <c r="AR32" s="54">
        <f t="shared" si="4"/>
        <v>3526600</v>
      </c>
      <c r="AS32" s="51">
        <f t="shared" si="4"/>
        <v>1</v>
      </c>
      <c r="AT32" s="54">
        <f t="shared" si="4"/>
        <v>125000</v>
      </c>
      <c r="AU32" s="51">
        <f t="shared" ref="AU32:AV34" si="5">AO32+AQ32+AS32</f>
        <v>4</v>
      </c>
      <c r="AV32" s="54">
        <f t="shared" si="5"/>
        <v>3751600</v>
      </c>
      <c r="AW32" s="51">
        <f t="shared" ref="AW32:BB32" si="6">SUM(AW33:AW53)</f>
        <v>3</v>
      </c>
      <c r="AX32" s="54">
        <f t="shared" si="6"/>
        <v>366000</v>
      </c>
      <c r="AY32" s="51">
        <f t="shared" si="6"/>
        <v>0</v>
      </c>
      <c r="AZ32" s="54">
        <f t="shared" si="6"/>
        <v>0</v>
      </c>
      <c r="BA32" s="51">
        <f t="shared" si="6"/>
        <v>1</v>
      </c>
      <c r="BB32" s="54">
        <f t="shared" si="6"/>
        <v>41800</v>
      </c>
      <c r="BC32" s="51">
        <f t="shared" ref="BC32:BC53" si="7">AW32+AY32+BA32</f>
        <v>4</v>
      </c>
      <c r="BD32" s="54">
        <f t="shared" ref="BD32:BD53" si="8">AX32+AZ32+BB32</f>
        <v>407800</v>
      </c>
      <c r="BE32" s="51">
        <f>SUM(BE33:BE53)</f>
        <v>21</v>
      </c>
      <c r="BF32" s="54">
        <f>SUM(BF33:BF60)</f>
        <v>8788730.9100000001</v>
      </c>
      <c r="BG32" s="55"/>
      <c r="BH32" s="55"/>
      <c r="BI32" s="55"/>
      <c r="BJ32" s="55"/>
      <c r="BK32" s="55"/>
      <c r="BL32" s="55"/>
      <c r="BM32" s="7"/>
      <c r="BN32" s="7"/>
      <c r="BO32" s="7"/>
      <c r="BP32" s="7"/>
      <c r="BQ32" s="7"/>
    </row>
    <row r="33" spans="1:65" s="7" customFormat="1" ht="15.75" customHeigh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7"/>
      <c r="L33" s="494"/>
      <c r="M33" s="495"/>
      <c r="N33" s="496"/>
      <c r="O33" s="496"/>
      <c r="P33" s="496"/>
      <c r="Q33" s="496"/>
      <c r="R33" s="57">
        <v>22400</v>
      </c>
      <c r="S33" s="58" t="s">
        <v>111</v>
      </c>
      <c r="T33" s="40">
        <v>11</v>
      </c>
      <c r="U33" s="40">
        <v>1</v>
      </c>
      <c r="V33" s="40" t="s">
        <v>86</v>
      </c>
      <c r="W33" s="40" t="s">
        <v>87</v>
      </c>
      <c r="X33" s="40"/>
      <c r="Y33" s="40">
        <v>0</v>
      </c>
      <c r="Z33" s="41">
        <v>0</v>
      </c>
      <c r="AA33" s="40">
        <v>0</v>
      </c>
      <c r="AB33" s="41">
        <v>0</v>
      </c>
      <c r="AC33" s="40">
        <v>0</v>
      </c>
      <c r="AD33" s="41">
        <v>0</v>
      </c>
      <c r="AE33" s="59">
        <f t="shared" si="1"/>
        <v>0</v>
      </c>
      <c r="AF33" s="43">
        <f t="shared" si="2"/>
        <v>0</v>
      </c>
      <c r="AG33" s="40">
        <v>1</v>
      </c>
      <c r="AH33" s="41">
        <v>248000</v>
      </c>
      <c r="AI33" s="40">
        <v>0</v>
      </c>
      <c r="AJ33" s="41">
        <v>0</v>
      </c>
      <c r="AK33" s="40">
        <v>0</v>
      </c>
      <c r="AL33" s="41">
        <v>0</v>
      </c>
      <c r="AM33" s="59">
        <f t="shared" ref="AM33:AM47" si="9">AG33+AI33+AK33</f>
        <v>1</v>
      </c>
      <c r="AN33" s="43">
        <v>248000</v>
      </c>
      <c r="AO33" s="40">
        <v>0</v>
      </c>
      <c r="AP33" s="41">
        <v>0</v>
      </c>
      <c r="AQ33" s="40">
        <v>0</v>
      </c>
      <c r="AR33" s="41">
        <v>0</v>
      </c>
      <c r="AS33" s="40">
        <v>0</v>
      </c>
      <c r="AT33" s="41">
        <v>0</v>
      </c>
      <c r="AU33" s="59">
        <f t="shared" si="5"/>
        <v>0</v>
      </c>
      <c r="AV33" s="43">
        <f t="shared" si="5"/>
        <v>0</v>
      </c>
      <c r="AW33" s="40">
        <v>0</v>
      </c>
      <c r="AX33" s="41">
        <v>0</v>
      </c>
      <c r="AY33" s="40">
        <v>0</v>
      </c>
      <c r="AZ33" s="41">
        <v>0</v>
      </c>
      <c r="BA33" s="40">
        <v>0</v>
      </c>
      <c r="BB33" s="60">
        <v>0</v>
      </c>
      <c r="BC33" s="59">
        <f t="shared" si="7"/>
        <v>0</v>
      </c>
      <c r="BD33" s="43">
        <f t="shared" si="8"/>
        <v>0</v>
      </c>
      <c r="BE33" s="61">
        <f t="shared" ref="BE33:BE60" si="10">AE33+AM33+AU33+BC33</f>
        <v>1</v>
      </c>
      <c r="BF33" s="62">
        <f t="shared" ref="BF33:BF60" si="11">AF33+AN33+AV33+BD33</f>
        <v>248000</v>
      </c>
      <c r="BG33" s="63"/>
      <c r="BH33" s="64"/>
      <c r="BI33" s="64"/>
      <c r="BJ33" s="65"/>
      <c r="BK33" s="65"/>
      <c r="BL33" s="66"/>
      <c r="BM33" s="66"/>
    </row>
    <row r="34" spans="1:65" s="7" customFormat="1" ht="15.75" customHeigh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7"/>
      <c r="L34" s="494"/>
      <c r="M34" s="495"/>
      <c r="N34" s="496"/>
      <c r="O34" s="496"/>
      <c r="P34" s="496"/>
      <c r="Q34" s="496"/>
      <c r="R34" s="57">
        <v>23200</v>
      </c>
      <c r="S34" s="58" t="s">
        <v>112</v>
      </c>
      <c r="T34" s="40">
        <v>11</v>
      </c>
      <c r="U34" s="40">
        <v>1</v>
      </c>
      <c r="V34" s="40" t="s">
        <v>86</v>
      </c>
      <c r="W34" s="40" t="s">
        <v>87</v>
      </c>
      <c r="X34" s="40"/>
      <c r="Y34" s="40">
        <v>0</v>
      </c>
      <c r="Z34" s="41">
        <v>0</v>
      </c>
      <c r="AA34" s="40">
        <v>0</v>
      </c>
      <c r="AB34" s="41">
        <v>0</v>
      </c>
      <c r="AC34" s="40">
        <v>0</v>
      </c>
      <c r="AD34" s="41">
        <v>0</v>
      </c>
      <c r="AE34" s="59">
        <f t="shared" si="1"/>
        <v>0</v>
      </c>
      <c r="AF34" s="43">
        <f t="shared" si="2"/>
        <v>0</v>
      </c>
      <c r="AG34" s="40">
        <v>1</v>
      </c>
      <c r="AH34" s="41">
        <v>16600</v>
      </c>
      <c r="AI34" s="40">
        <v>0</v>
      </c>
      <c r="AJ34" s="41">
        <v>0</v>
      </c>
      <c r="AK34" s="40">
        <v>0</v>
      </c>
      <c r="AL34" s="41">
        <v>0</v>
      </c>
      <c r="AM34" s="59">
        <f t="shared" si="9"/>
        <v>1</v>
      </c>
      <c r="AN34" s="43">
        <f t="shared" ref="AN34:AN47" si="12">AH34+AJ34+AL34</f>
        <v>16600</v>
      </c>
      <c r="AO34" s="40">
        <v>0</v>
      </c>
      <c r="AP34" s="41">
        <v>0</v>
      </c>
      <c r="AQ34" s="40">
        <v>1</v>
      </c>
      <c r="AR34" s="41">
        <v>16600</v>
      </c>
      <c r="AS34" s="40">
        <v>0</v>
      </c>
      <c r="AT34" s="41">
        <v>0</v>
      </c>
      <c r="AU34" s="59">
        <f t="shared" si="5"/>
        <v>1</v>
      </c>
      <c r="AV34" s="43">
        <f t="shared" si="5"/>
        <v>16600</v>
      </c>
      <c r="AW34" s="40">
        <v>0</v>
      </c>
      <c r="AX34" s="41">
        <v>0</v>
      </c>
      <c r="AY34" s="40">
        <v>0</v>
      </c>
      <c r="AZ34" s="41">
        <v>0</v>
      </c>
      <c r="BA34" s="40">
        <v>1</v>
      </c>
      <c r="BB34" s="60">
        <v>16800</v>
      </c>
      <c r="BC34" s="59">
        <f t="shared" si="7"/>
        <v>1</v>
      </c>
      <c r="BD34" s="43">
        <f t="shared" si="8"/>
        <v>16800</v>
      </c>
      <c r="BE34" s="61">
        <f t="shared" si="10"/>
        <v>3</v>
      </c>
      <c r="BF34" s="62">
        <f t="shared" si="11"/>
        <v>50000</v>
      </c>
      <c r="BG34" s="63"/>
      <c r="BH34" s="64"/>
      <c r="BI34" s="64"/>
      <c r="BJ34" s="65"/>
      <c r="BK34" s="65"/>
      <c r="BL34" s="66"/>
      <c r="BM34" s="66"/>
    </row>
    <row r="35" spans="1:65" s="7" customFormat="1" ht="15.75" customHeigh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7"/>
      <c r="L35" s="494"/>
      <c r="M35" s="495"/>
      <c r="N35" s="496"/>
      <c r="O35" s="496"/>
      <c r="P35" s="496"/>
      <c r="Q35" s="496"/>
      <c r="R35" s="57">
        <v>23360</v>
      </c>
      <c r="S35" s="58" t="s">
        <v>113</v>
      </c>
      <c r="T35" s="40">
        <v>11</v>
      </c>
      <c r="U35" s="40">
        <v>1</v>
      </c>
      <c r="V35" s="40" t="s">
        <v>86</v>
      </c>
      <c r="W35" s="40" t="s">
        <v>87</v>
      </c>
      <c r="X35" s="40"/>
      <c r="Y35" s="40">
        <v>0</v>
      </c>
      <c r="Z35" s="41">
        <v>0</v>
      </c>
      <c r="AA35" s="40">
        <v>0</v>
      </c>
      <c r="AB35" s="41">
        <v>0</v>
      </c>
      <c r="AC35" s="40">
        <v>0</v>
      </c>
      <c r="AD35" s="41">
        <v>0</v>
      </c>
      <c r="AE35" s="42">
        <f t="shared" si="1"/>
        <v>0</v>
      </c>
      <c r="AF35" s="43">
        <f t="shared" si="2"/>
        <v>0</v>
      </c>
      <c r="AG35" s="40">
        <v>0</v>
      </c>
      <c r="AH35" s="41">
        <v>0</v>
      </c>
      <c r="AI35" s="40">
        <v>0</v>
      </c>
      <c r="AJ35" s="41">
        <v>0</v>
      </c>
      <c r="AK35" s="40">
        <v>1</v>
      </c>
      <c r="AL35" s="41">
        <v>25000</v>
      </c>
      <c r="AM35" s="42">
        <f t="shared" si="9"/>
        <v>1</v>
      </c>
      <c r="AN35" s="43">
        <f t="shared" si="12"/>
        <v>25000</v>
      </c>
      <c r="AO35" s="40">
        <v>0</v>
      </c>
      <c r="AP35" s="41">
        <v>0</v>
      </c>
      <c r="AQ35" s="40">
        <v>0</v>
      </c>
      <c r="AR35" s="41">
        <v>0</v>
      </c>
      <c r="AS35" s="40">
        <v>0</v>
      </c>
      <c r="AT35" s="41">
        <v>0</v>
      </c>
      <c r="AU35" s="59">
        <v>0</v>
      </c>
      <c r="AV35" s="43">
        <f t="shared" ref="AV35:AV60" si="13">AP35+AR35+AT35</f>
        <v>0</v>
      </c>
      <c r="AW35" s="40">
        <v>0</v>
      </c>
      <c r="AX35" s="41">
        <v>0</v>
      </c>
      <c r="AY35" s="40">
        <v>0</v>
      </c>
      <c r="AZ35" s="41">
        <v>0</v>
      </c>
      <c r="BA35" s="40">
        <v>0</v>
      </c>
      <c r="BB35" s="41">
        <v>25000</v>
      </c>
      <c r="BC35" s="42">
        <f t="shared" si="7"/>
        <v>0</v>
      </c>
      <c r="BD35" s="43">
        <f t="shared" si="8"/>
        <v>25000</v>
      </c>
      <c r="BE35" s="61">
        <f t="shared" si="10"/>
        <v>1</v>
      </c>
      <c r="BF35" s="62">
        <f t="shared" si="11"/>
        <v>50000</v>
      </c>
      <c r="BG35" s="63"/>
      <c r="BH35" s="64"/>
      <c r="BI35" s="64"/>
      <c r="BJ35" s="65"/>
      <c r="BK35" s="65"/>
      <c r="BL35" s="66"/>
      <c r="BM35" s="66"/>
    </row>
    <row r="36" spans="1:65" s="7" customFormat="1" ht="15.75" customHeigh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7"/>
      <c r="L36" s="494"/>
      <c r="M36" s="495"/>
      <c r="N36" s="496"/>
      <c r="O36" s="496"/>
      <c r="P36" s="496"/>
      <c r="Q36" s="496"/>
      <c r="R36" s="67">
        <v>24710</v>
      </c>
      <c r="S36" s="58" t="s">
        <v>114</v>
      </c>
      <c r="T36" s="40">
        <v>11</v>
      </c>
      <c r="U36" s="40">
        <v>1</v>
      </c>
      <c r="V36" s="40" t="s">
        <v>86</v>
      </c>
      <c r="W36" s="40" t="s">
        <v>87</v>
      </c>
      <c r="X36" s="40"/>
      <c r="Y36" s="40">
        <v>0</v>
      </c>
      <c r="Z36" s="41">
        <v>0</v>
      </c>
      <c r="AA36" s="40">
        <v>0</v>
      </c>
      <c r="AB36" s="41">
        <v>0</v>
      </c>
      <c r="AC36" s="40">
        <v>0</v>
      </c>
      <c r="AD36" s="41">
        <v>0</v>
      </c>
      <c r="AE36" s="42">
        <f t="shared" si="1"/>
        <v>0</v>
      </c>
      <c r="AF36" s="43">
        <f t="shared" si="2"/>
        <v>0</v>
      </c>
      <c r="AG36" s="40">
        <v>0</v>
      </c>
      <c r="AH36" s="41">
        <v>0</v>
      </c>
      <c r="AI36" s="40">
        <v>0</v>
      </c>
      <c r="AJ36" s="41">
        <v>0</v>
      </c>
      <c r="AK36" s="40">
        <v>0</v>
      </c>
      <c r="AL36" s="41">
        <v>0</v>
      </c>
      <c r="AM36" s="42">
        <f t="shared" si="9"/>
        <v>0</v>
      </c>
      <c r="AN36" s="43">
        <f t="shared" si="12"/>
        <v>0</v>
      </c>
      <c r="AO36" s="40">
        <v>0</v>
      </c>
      <c r="AP36" s="41">
        <v>0</v>
      </c>
      <c r="AQ36" s="40">
        <v>1</v>
      </c>
      <c r="AR36" s="41">
        <v>3460000</v>
      </c>
      <c r="AS36" s="40">
        <v>0</v>
      </c>
      <c r="AT36" s="41">
        <v>0</v>
      </c>
      <c r="AU36" s="59">
        <v>1</v>
      </c>
      <c r="AV36" s="43">
        <f t="shared" si="13"/>
        <v>3460000</v>
      </c>
      <c r="AW36" s="40">
        <v>0</v>
      </c>
      <c r="AX36" s="41">
        <v>0</v>
      </c>
      <c r="AY36" s="40">
        <v>0</v>
      </c>
      <c r="AZ36" s="41">
        <v>0</v>
      </c>
      <c r="BA36" s="40">
        <v>0</v>
      </c>
      <c r="BB36" s="41">
        <v>0</v>
      </c>
      <c r="BC36" s="42">
        <f t="shared" si="7"/>
        <v>0</v>
      </c>
      <c r="BD36" s="43">
        <f t="shared" si="8"/>
        <v>0</v>
      </c>
      <c r="BE36" s="61">
        <f t="shared" si="10"/>
        <v>1</v>
      </c>
      <c r="BF36" s="62">
        <f t="shared" si="11"/>
        <v>3460000</v>
      </c>
      <c r="BG36" s="63"/>
      <c r="BH36" s="64"/>
      <c r="BI36" s="64"/>
      <c r="BJ36" s="65"/>
      <c r="BK36" s="65"/>
      <c r="BL36" s="66"/>
      <c r="BM36" s="66"/>
    </row>
    <row r="37" spans="1:65" s="7" customFormat="1" ht="15.75" customHeigh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7"/>
      <c r="L37" s="494"/>
      <c r="M37" s="495"/>
      <c r="N37" s="496"/>
      <c r="O37" s="496"/>
      <c r="P37" s="496"/>
      <c r="Q37" s="496"/>
      <c r="R37" s="67">
        <v>25100</v>
      </c>
      <c r="S37" s="58" t="s">
        <v>115</v>
      </c>
      <c r="T37" s="40">
        <v>11</v>
      </c>
      <c r="U37" s="40">
        <v>1</v>
      </c>
      <c r="V37" s="40" t="s">
        <v>86</v>
      </c>
      <c r="W37" s="40" t="s">
        <v>87</v>
      </c>
      <c r="X37" s="40"/>
      <c r="Y37" s="40">
        <v>0</v>
      </c>
      <c r="Z37" s="41">
        <v>0</v>
      </c>
      <c r="AA37" s="40">
        <v>0</v>
      </c>
      <c r="AB37" s="41">
        <v>0</v>
      </c>
      <c r="AC37" s="40">
        <v>0</v>
      </c>
      <c r="AD37" s="41">
        <v>0</v>
      </c>
      <c r="AE37" s="42">
        <f t="shared" si="1"/>
        <v>0</v>
      </c>
      <c r="AF37" s="43">
        <f t="shared" si="2"/>
        <v>0</v>
      </c>
      <c r="AG37" s="40">
        <v>1</v>
      </c>
      <c r="AH37" s="41">
        <v>100000</v>
      </c>
      <c r="AI37" s="40">
        <v>0</v>
      </c>
      <c r="AJ37" s="41">
        <v>0</v>
      </c>
      <c r="AK37" s="40">
        <v>1</v>
      </c>
      <c r="AL37" s="41">
        <v>100000</v>
      </c>
      <c r="AM37" s="42">
        <f t="shared" si="9"/>
        <v>2</v>
      </c>
      <c r="AN37" s="43">
        <f t="shared" si="12"/>
        <v>200000</v>
      </c>
      <c r="AO37" s="40">
        <v>0</v>
      </c>
      <c r="AP37" s="41">
        <v>100000</v>
      </c>
      <c r="AQ37" s="40">
        <v>0</v>
      </c>
      <c r="AR37" s="41">
        <v>0</v>
      </c>
      <c r="AS37" s="40">
        <v>0</v>
      </c>
      <c r="AT37" s="41">
        <v>100000</v>
      </c>
      <c r="AU37" s="59">
        <v>0</v>
      </c>
      <c r="AV37" s="43">
        <f t="shared" si="13"/>
        <v>200000</v>
      </c>
      <c r="AW37" s="40">
        <v>0</v>
      </c>
      <c r="AX37" s="41">
        <v>100000</v>
      </c>
      <c r="AY37" s="40">
        <v>0</v>
      </c>
      <c r="AZ37" s="41">
        <v>0</v>
      </c>
      <c r="BA37" s="40">
        <v>0</v>
      </c>
      <c r="BB37" s="41">
        <v>0</v>
      </c>
      <c r="BC37" s="42">
        <f t="shared" si="7"/>
        <v>0</v>
      </c>
      <c r="BD37" s="43">
        <f t="shared" si="8"/>
        <v>100000</v>
      </c>
      <c r="BE37" s="61">
        <f t="shared" si="10"/>
        <v>2</v>
      </c>
      <c r="BF37" s="62">
        <f t="shared" si="11"/>
        <v>500000</v>
      </c>
      <c r="BG37" s="63"/>
      <c r="BH37" s="64"/>
      <c r="BI37" s="64"/>
      <c r="BJ37" s="65"/>
      <c r="BK37" s="65"/>
      <c r="BL37" s="66"/>
      <c r="BM37" s="66"/>
    </row>
    <row r="38" spans="1:65" s="7" customFormat="1" ht="15.75" customHeigh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543"/>
      <c r="L38" s="494"/>
      <c r="M38" s="495"/>
      <c r="N38" s="496"/>
      <c r="O38" s="496"/>
      <c r="P38" s="496"/>
      <c r="Q38" s="496"/>
      <c r="R38" s="67">
        <v>25300</v>
      </c>
      <c r="S38" s="58" t="s">
        <v>116</v>
      </c>
      <c r="T38" s="40">
        <v>11</v>
      </c>
      <c r="U38" s="40">
        <v>1</v>
      </c>
      <c r="V38" s="40" t="s">
        <v>86</v>
      </c>
      <c r="W38" s="40" t="s">
        <v>87</v>
      </c>
      <c r="X38" s="40"/>
      <c r="Y38" s="40">
        <v>0</v>
      </c>
      <c r="Z38" s="41">
        <v>0</v>
      </c>
      <c r="AA38" s="40">
        <v>0</v>
      </c>
      <c r="AB38" s="41">
        <v>0</v>
      </c>
      <c r="AC38" s="40">
        <v>0</v>
      </c>
      <c r="AD38" s="41">
        <v>250000</v>
      </c>
      <c r="AE38" s="42">
        <f t="shared" si="1"/>
        <v>0</v>
      </c>
      <c r="AF38" s="43">
        <f t="shared" si="2"/>
        <v>250000</v>
      </c>
      <c r="AG38" s="40">
        <v>0</v>
      </c>
      <c r="AH38" s="41">
        <v>0</v>
      </c>
      <c r="AI38" s="40">
        <v>0</v>
      </c>
      <c r="AJ38" s="41">
        <v>0</v>
      </c>
      <c r="AK38" s="40">
        <v>0</v>
      </c>
      <c r="AL38" s="41">
        <v>0</v>
      </c>
      <c r="AM38" s="42">
        <f t="shared" si="9"/>
        <v>0</v>
      </c>
      <c r="AN38" s="43">
        <f t="shared" si="12"/>
        <v>0</v>
      </c>
      <c r="AO38" s="40">
        <v>0</v>
      </c>
      <c r="AP38" s="41">
        <v>0</v>
      </c>
      <c r="AQ38" s="40">
        <v>0</v>
      </c>
      <c r="AR38" s="41">
        <v>0</v>
      </c>
      <c r="AS38" s="40">
        <v>0</v>
      </c>
      <c r="AT38" s="41">
        <v>0</v>
      </c>
      <c r="AU38" s="59">
        <v>0</v>
      </c>
      <c r="AV38" s="43">
        <f t="shared" si="13"/>
        <v>0</v>
      </c>
      <c r="AW38" s="40">
        <v>0</v>
      </c>
      <c r="AX38" s="41">
        <v>0</v>
      </c>
      <c r="AY38" s="40">
        <v>0</v>
      </c>
      <c r="AZ38" s="41">
        <v>0</v>
      </c>
      <c r="BA38" s="40">
        <v>0</v>
      </c>
      <c r="BB38" s="41">
        <v>0</v>
      </c>
      <c r="BC38" s="42">
        <f t="shared" si="7"/>
        <v>0</v>
      </c>
      <c r="BD38" s="43">
        <f t="shared" si="8"/>
        <v>0</v>
      </c>
      <c r="BE38" s="61">
        <f t="shared" si="10"/>
        <v>0</v>
      </c>
      <c r="BF38" s="62">
        <f t="shared" si="11"/>
        <v>250000</v>
      </c>
      <c r="BG38" s="63"/>
      <c r="BH38" s="64"/>
      <c r="BI38" s="64"/>
      <c r="BJ38" s="65"/>
      <c r="BK38" s="65"/>
      <c r="BL38" s="66"/>
      <c r="BM38" s="66"/>
    </row>
    <row r="39" spans="1:65" s="83" customFormat="1" ht="15.75" customHeight="1" x14ac:dyDescent="0.2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9"/>
      <c r="L39" s="494"/>
      <c r="M39" s="495"/>
      <c r="N39" s="496"/>
      <c r="O39" s="496"/>
      <c r="P39" s="496"/>
      <c r="Q39" s="496"/>
      <c r="R39" s="70">
        <v>26110</v>
      </c>
      <c r="S39" s="71" t="s">
        <v>117</v>
      </c>
      <c r="T39" s="72">
        <v>11</v>
      </c>
      <c r="U39" s="72">
        <v>1</v>
      </c>
      <c r="V39" s="72" t="s">
        <v>86</v>
      </c>
      <c r="W39" s="72" t="s">
        <v>87</v>
      </c>
      <c r="X39" s="72"/>
      <c r="Y39" s="72">
        <v>0</v>
      </c>
      <c r="Z39" s="73">
        <v>0</v>
      </c>
      <c r="AA39" s="72">
        <v>0</v>
      </c>
      <c r="AB39" s="73">
        <v>0</v>
      </c>
      <c r="AC39" s="72">
        <v>0</v>
      </c>
      <c r="AD39" s="73">
        <v>0</v>
      </c>
      <c r="AE39" s="74">
        <f t="shared" si="1"/>
        <v>0</v>
      </c>
      <c r="AF39" s="75">
        <f t="shared" si="2"/>
        <v>0</v>
      </c>
      <c r="AG39" s="72">
        <v>0</v>
      </c>
      <c r="AH39" s="73">
        <v>0</v>
      </c>
      <c r="AI39" s="72">
        <v>0</v>
      </c>
      <c r="AJ39" s="73">
        <v>0</v>
      </c>
      <c r="AK39" s="72">
        <v>0</v>
      </c>
      <c r="AL39" s="73">
        <v>0</v>
      </c>
      <c r="AM39" s="74">
        <f t="shared" si="9"/>
        <v>0</v>
      </c>
      <c r="AN39" s="75">
        <f t="shared" si="12"/>
        <v>0</v>
      </c>
      <c r="AO39" s="72">
        <v>0</v>
      </c>
      <c r="AP39" s="73">
        <v>0</v>
      </c>
      <c r="AQ39" s="72">
        <v>0</v>
      </c>
      <c r="AR39" s="73">
        <v>0</v>
      </c>
      <c r="AS39" s="72">
        <v>0</v>
      </c>
      <c r="AT39" s="73">
        <v>0</v>
      </c>
      <c r="AU39" s="76">
        <v>0</v>
      </c>
      <c r="AV39" s="75">
        <f t="shared" si="13"/>
        <v>0</v>
      </c>
      <c r="AW39" s="72">
        <v>0</v>
      </c>
      <c r="AX39" s="73">
        <v>0</v>
      </c>
      <c r="AY39" s="72">
        <v>0</v>
      </c>
      <c r="AZ39" s="73">
        <v>0</v>
      </c>
      <c r="BA39" s="72">
        <v>0</v>
      </c>
      <c r="BB39" s="73">
        <v>0</v>
      </c>
      <c r="BC39" s="74">
        <f t="shared" si="7"/>
        <v>0</v>
      </c>
      <c r="BD39" s="75">
        <f t="shared" si="8"/>
        <v>0</v>
      </c>
      <c r="BE39" s="77">
        <f t="shared" si="10"/>
        <v>0</v>
      </c>
      <c r="BF39" s="78">
        <f t="shared" si="11"/>
        <v>0</v>
      </c>
      <c r="BG39" s="79"/>
      <c r="BH39" s="80"/>
      <c r="BI39" s="80"/>
      <c r="BJ39" s="81"/>
      <c r="BK39" s="81"/>
      <c r="BL39" s="82"/>
      <c r="BM39" s="82"/>
    </row>
    <row r="40" spans="1:65" s="83" customFormat="1" ht="15.75" customHeight="1" x14ac:dyDescent="0.2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544"/>
      <c r="L40" s="494"/>
      <c r="M40" s="495"/>
      <c r="N40" s="496"/>
      <c r="O40" s="496"/>
      <c r="P40" s="496"/>
      <c r="Q40" s="496"/>
      <c r="R40" s="70">
        <v>26210</v>
      </c>
      <c r="S40" s="71" t="s">
        <v>118</v>
      </c>
      <c r="T40" s="72">
        <v>11</v>
      </c>
      <c r="U40" s="72">
        <v>1</v>
      </c>
      <c r="V40" s="72" t="s">
        <v>86</v>
      </c>
      <c r="W40" s="72" t="s">
        <v>87</v>
      </c>
      <c r="X40" s="72"/>
      <c r="Y40" s="72">
        <v>0</v>
      </c>
      <c r="Z40" s="73">
        <v>0</v>
      </c>
      <c r="AA40" s="72">
        <v>0</v>
      </c>
      <c r="AB40" s="73">
        <v>0</v>
      </c>
      <c r="AC40" s="72">
        <v>0</v>
      </c>
      <c r="AD40" s="73">
        <v>322631.25</v>
      </c>
      <c r="AE40" s="74">
        <f t="shared" si="1"/>
        <v>0</v>
      </c>
      <c r="AF40" s="75">
        <f t="shared" si="2"/>
        <v>322631.25</v>
      </c>
      <c r="AG40" s="72">
        <v>0</v>
      </c>
      <c r="AH40" s="73">
        <v>0</v>
      </c>
      <c r="AI40" s="72">
        <v>0</v>
      </c>
      <c r="AJ40" s="73">
        <v>0</v>
      </c>
      <c r="AK40" s="72">
        <v>0</v>
      </c>
      <c r="AL40" s="73">
        <v>0</v>
      </c>
      <c r="AM40" s="74">
        <f t="shared" si="9"/>
        <v>0</v>
      </c>
      <c r="AN40" s="75">
        <f t="shared" si="12"/>
        <v>0</v>
      </c>
      <c r="AO40" s="72">
        <v>0</v>
      </c>
      <c r="AP40" s="73">
        <v>0</v>
      </c>
      <c r="AQ40" s="72">
        <v>0</v>
      </c>
      <c r="AR40" s="73">
        <v>0</v>
      </c>
      <c r="AS40" s="72">
        <v>0</v>
      </c>
      <c r="AT40" s="73">
        <v>0</v>
      </c>
      <c r="AU40" s="76">
        <v>0</v>
      </c>
      <c r="AV40" s="75">
        <f t="shared" si="13"/>
        <v>0</v>
      </c>
      <c r="AW40" s="72">
        <v>0</v>
      </c>
      <c r="AX40" s="73">
        <v>0</v>
      </c>
      <c r="AY40" s="72">
        <v>0</v>
      </c>
      <c r="AZ40" s="73">
        <v>0</v>
      </c>
      <c r="BA40" s="72">
        <v>0</v>
      </c>
      <c r="BB40" s="73">
        <v>0</v>
      </c>
      <c r="BC40" s="74">
        <f t="shared" si="7"/>
        <v>0</v>
      </c>
      <c r="BD40" s="75">
        <f t="shared" si="8"/>
        <v>0</v>
      </c>
      <c r="BE40" s="77">
        <f t="shared" si="10"/>
        <v>0</v>
      </c>
      <c r="BF40" s="78">
        <f t="shared" si="11"/>
        <v>322631.25</v>
      </c>
      <c r="BG40" s="79"/>
      <c r="BH40" s="80"/>
      <c r="BI40" s="80"/>
      <c r="BJ40" s="81"/>
      <c r="BK40" s="81"/>
      <c r="BL40" s="82"/>
      <c r="BM40" s="82"/>
    </row>
    <row r="41" spans="1:65" s="83" customFormat="1" ht="15.75" customHeight="1" x14ac:dyDescent="0.2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9"/>
      <c r="L41" s="494"/>
      <c r="M41" s="495"/>
      <c r="N41" s="496"/>
      <c r="O41" s="496"/>
      <c r="P41" s="496"/>
      <c r="Q41" s="496"/>
      <c r="R41" s="70">
        <v>29100</v>
      </c>
      <c r="S41" s="71" t="s">
        <v>119</v>
      </c>
      <c r="T41" s="72">
        <v>11</v>
      </c>
      <c r="U41" s="72">
        <v>1</v>
      </c>
      <c r="V41" s="72" t="s">
        <v>86</v>
      </c>
      <c r="W41" s="72" t="s">
        <v>87</v>
      </c>
      <c r="X41" s="72"/>
      <c r="Y41" s="72">
        <v>0</v>
      </c>
      <c r="Z41" s="73">
        <v>0</v>
      </c>
      <c r="AA41" s="72">
        <v>0</v>
      </c>
      <c r="AB41" s="73">
        <v>0</v>
      </c>
      <c r="AC41" s="72">
        <v>0</v>
      </c>
      <c r="AD41" s="73">
        <v>0</v>
      </c>
      <c r="AE41" s="74">
        <f t="shared" si="1"/>
        <v>0</v>
      </c>
      <c r="AF41" s="75">
        <f t="shared" si="2"/>
        <v>0</v>
      </c>
      <c r="AG41" s="72">
        <v>0</v>
      </c>
      <c r="AH41" s="73">
        <v>0</v>
      </c>
      <c r="AI41" s="72">
        <v>0</v>
      </c>
      <c r="AJ41" s="73">
        <v>0</v>
      </c>
      <c r="AK41" s="72">
        <v>0</v>
      </c>
      <c r="AL41" s="73">
        <v>0</v>
      </c>
      <c r="AM41" s="74">
        <f t="shared" si="9"/>
        <v>0</v>
      </c>
      <c r="AN41" s="75">
        <f t="shared" si="12"/>
        <v>0</v>
      </c>
      <c r="AO41" s="72">
        <v>0</v>
      </c>
      <c r="AP41" s="73">
        <v>0</v>
      </c>
      <c r="AQ41" s="72">
        <v>0</v>
      </c>
      <c r="AR41" s="73">
        <v>0</v>
      </c>
      <c r="AS41" s="72">
        <v>0</v>
      </c>
      <c r="AT41" s="73">
        <v>0</v>
      </c>
      <c r="AU41" s="76">
        <v>0</v>
      </c>
      <c r="AV41" s="75">
        <f t="shared" si="13"/>
        <v>0</v>
      </c>
      <c r="AW41" s="72">
        <v>0</v>
      </c>
      <c r="AX41" s="73">
        <v>0</v>
      </c>
      <c r="AY41" s="72">
        <v>0</v>
      </c>
      <c r="AZ41" s="73">
        <v>0</v>
      </c>
      <c r="BA41" s="72">
        <v>0</v>
      </c>
      <c r="BB41" s="73">
        <v>0</v>
      </c>
      <c r="BC41" s="74">
        <f t="shared" si="7"/>
        <v>0</v>
      </c>
      <c r="BD41" s="75">
        <f t="shared" si="8"/>
        <v>0</v>
      </c>
      <c r="BE41" s="77">
        <f t="shared" si="10"/>
        <v>0</v>
      </c>
      <c r="BF41" s="78">
        <f t="shared" si="11"/>
        <v>0</v>
      </c>
      <c r="BG41" s="79"/>
      <c r="BH41" s="80"/>
      <c r="BI41" s="80"/>
      <c r="BJ41" s="81"/>
      <c r="BK41" s="81"/>
      <c r="BL41" s="82"/>
      <c r="BM41" s="82"/>
    </row>
    <row r="42" spans="1:65" s="83" customFormat="1" ht="15.7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9"/>
      <c r="L42" s="494"/>
      <c r="M42" s="495"/>
      <c r="N42" s="496"/>
      <c r="O42" s="496"/>
      <c r="P42" s="496"/>
      <c r="Q42" s="496"/>
      <c r="R42" s="70">
        <v>31110</v>
      </c>
      <c r="S42" s="84" t="s">
        <v>120</v>
      </c>
      <c r="T42" s="72">
        <v>11</v>
      </c>
      <c r="U42" s="72">
        <v>1</v>
      </c>
      <c r="V42" s="72" t="s">
        <v>86</v>
      </c>
      <c r="W42" s="72" t="s">
        <v>87</v>
      </c>
      <c r="X42" s="72"/>
      <c r="Y42" s="72">
        <v>0</v>
      </c>
      <c r="Z42" s="73">
        <v>0</v>
      </c>
      <c r="AA42" s="72">
        <v>0</v>
      </c>
      <c r="AB42" s="73">
        <v>0</v>
      </c>
      <c r="AC42" s="72">
        <v>0</v>
      </c>
      <c r="AD42" s="73">
        <v>0</v>
      </c>
      <c r="AE42" s="74">
        <f t="shared" si="1"/>
        <v>0</v>
      </c>
      <c r="AF42" s="75">
        <f t="shared" si="2"/>
        <v>0</v>
      </c>
      <c r="AG42" s="72">
        <v>2</v>
      </c>
      <c r="AH42" s="73">
        <v>0</v>
      </c>
      <c r="AI42" s="72">
        <v>0</v>
      </c>
      <c r="AJ42" s="73">
        <v>0</v>
      </c>
      <c r="AK42" s="72">
        <v>0</v>
      </c>
      <c r="AL42" s="73">
        <v>0</v>
      </c>
      <c r="AM42" s="74">
        <f t="shared" si="9"/>
        <v>2</v>
      </c>
      <c r="AN42" s="75">
        <f t="shared" si="12"/>
        <v>0</v>
      </c>
      <c r="AO42" s="72">
        <v>0</v>
      </c>
      <c r="AP42" s="73">
        <v>0</v>
      </c>
      <c r="AQ42" s="72">
        <v>0</v>
      </c>
      <c r="AR42" s="73">
        <v>0</v>
      </c>
      <c r="AS42" s="72">
        <v>0</v>
      </c>
      <c r="AT42" s="73">
        <v>0</v>
      </c>
      <c r="AU42" s="76">
        <v>0</v>
      </c>
      <c r="AV42" s="75">
        <f t="shared" si="13"/>
        <v>0</v>
      </c>
      <c r="AW42" s="72">
        <v>0</v>
      </c>
      <c r="AX42" s="73">
        <v>0</v>
      </c>
      <c r="AY42" s="72">
        <v>0</v>
      </c>
      <c r="AZ42" s="73">
        <v>0</v>
      </c>
      <c r="BA42" s="72">
        <v>0</v>
      </c>
      <c r="BB42" s="73">
        <v>0</v>
      </c>
      <c r="BC42" s="74">
        <f t="shared" si="7"/>
        <v>0</v>
      </c>
      <c r="BD42" s="75">
        <f t="shared" si="8"/>
        <v>0</v>
      </c>
      <c r="BE42" s="77">
        <f t="shared" si="10"/>
        <v>2</v>
      </c>
      <c r="BF42" s="78">
        <f t="shared" si="11"/>
        <v>0</v>
      </c>
      <c r="BG42" s="79" t="s">
        <v>121</v>
      </c>
      <c r="BH42" s="80"/>
      <c r="BI42" s="80"/>
      <c r="BJ42" s="81"/>
      <c r="BK42" s="81"/>
      <c r="BL42" s="82"/>
      <c r="BM42" s="82"/>
    </row>
    <row r="43" spans="1:65" s="7" customFormat="1" ht="15" customHeight="1" x14ac:dyDescent="0.2">
      <c r="A43" s="20"/>
      <c r="B43" s="19"/>
      <c r="C43" s="20"/>
      <c r="D43" s="36"/>
      <c r="E43" s="36"/>
      <c r="F43" s="36"/>
      <c r="G43" s="22"/>
      <c r="H43" s="36"/>
      <c r="I43" s="36"/>
      <c r="J43" s="36"/>
      <c r="K43" s="23"/>
      <c r="L43" s="494"/>
      <c r="M43" s="495"/>
      <c r="N43" s="496"/>
      <c r="O43" s="496"/>
      <c r="P43" s="496"/>
      <c r="Q43" s="496"/>
      <c r="R43" s="85">
        <v>33300</v>
      </c>
      <c r="S43" s="86" t="s">
        <v>122</v>
      </c>
      <c r="T43" s="40">
        <v>11</v>
      </c>
      <c r="U43" s="40">
        <v>1</v>
      </c>
      <c r="V43" s="40" t="s">
        <v>86</v>
      </c>
      <c r="W43" s="40" t="s">
        <v>87</v>
      </c>
      <c r="X43" s="40"/>
      <c r="Y43" s="40">
        <v>0</v>
      </c>
      <c r="Z43" s="41">
        <v>0</v>
      </c>
      <c r="AA43" s="40">
        <v>0</v>
      </c>
      <c r="AB43" s="41">
        <v>0</v>
      </c>
      <c r="AC43" s="40">
        <v>0</v>
      </c>
      <c r="AD43" s="41">
        <v>0</v>
      </c>
      <c r="AE43" s="42">
        <f t="shared" si="1"/>
        <v>0</v>
      </c>
      <c r="AF43" s="43">
        <f t="shared" si="2"/>
        <v>0</v>
      </c>
      <c r="AG43" s="40">
        <v>1</v>
      </c>
      <c r="AH43" s="41">
        <v>0</v>
      </c>
      <c r="AI43" s="40">
        <v>0</v>
      </c>
      <c r="AJ43" s="41">
        <v>0</v>
      </c>
      <c r="AK43" s="40">
        <v>0</v>
      </c>
      <c r="AL43" s="41">
        <v>0</v>
      </c>
      <c r="AM43" s="59">
        <f t="shared" si="9"/>
        <v>1</v>
      </c>
      <c r="AN43" s="43">
        <f t="shared" si="12"/>
        <v>0</v>
      </c>
      <c r="AO43" s="40">
        <v>0</v>
      </c>
      <c r="AP43" s="41">
        <v>0</v>
      </c>
      <c r="AQ43" s="40">
        <v>0</v>
      </c>
      <c r="AR43" s="41">
        <v>0</v>
      </c>
      <c r="AS43" s="40">
        <v>0</v>
      </c>
      <c r="AT43" s="41">
        <v>0</v>
      </c>
      <c r="AU43" s="59">
        <f>AO43+AQ43+AS43</f>
        <v>0</v>
      </c>
      <c r="AV43" s="43">
        <f t="shared" si="13"/>
        <v>0</v>
      </c>
      <c r="AW43" s="40">
        <v>0</v>
      </c>
      <c r="AX43" s="41">
        <v>0</v>
      </c>
      <c r="AY43" s="40">
        <v>0</v>
      </c>
      <c r="AZ43" s="41">
        <v>0</v>
      </c>
      <c r="BA43" s="40">
        <v>0</v>
      </c>
      <c r="BB43" s="41">
        <v>0</v>
      </c>
      <c r="BC43" s="42">
        <f t="shared" si="7"/>
        <v>0</v>
      </c>
      <c r="BD43" s="43">
        <f t="shared" si="8"/>
        <v>0</v>
      </c>
      <c r="BE43" s="61">
        <f t="shared" si="10"/>
        <v>1</v>
      </c>
      <c r="BF43" s="62">
        <f t="shared" si="11"/>
        <v>0</v>
      </c>
      <c r="BG43" s="87"/>
      <c r="BH43" s="88"/>
      <c r="BI43" s="88"/>
      <c r="BJ43" s="89"/>
      <c r="BK43" s="89"/>
      <c r="BL43" s="90"/>
      <c r="BM43" s="66"/>
    </row>
    <row r="44" spans="1:65" s="7" customFormat="1" ht="15" customHeight="1" x14ac:dyDescent="0.2">
      <c r="A44" s="20"/>
      <c r="B44" s="19"/>
      <c r="C44" s="20"/>
      <c r="D44" s="36"/>
      <c r="E44" s="36"/>
      <c r="F44" s="36"/>
      <c r="G44" s="22"/>
      <c r="H44" s="36"/>
      <c r="I44" s="36"/>
      <c r="J44" s="36"/>
      <c r="K44" s="23"/>
      <c r="L44" s="494"/>
      <c r="M44" s="495"/>
      <c r="N44" s="496"/>
      <c r="O44" s="496"/>
      <c r="P44" s="496"/>
      <c r="Q44" s="496"/>
      <c r="R44" s="85">
        <v>33100</v>
      </c>
      <c r="S44" s="91" t="s">
        <v>123</v>
      </c>
      <c r="T44" s="40">
        <v>11</v>
      </c>
      <c r="U44" s="40">
        <v>1</v>
      </c>
      <c r="V44" s="40" t="s">
        <v>86</v>
      </c>
      <c r="W44" s="40" t="s">
        <v>87</v>
      </c>
      <c r="X44" s="40"/>
      <c r="Y44" s="40">
        <v>0</v>
      </c>
      <c r="Z44" s="41">
        <v>0</v>
      </c>
      <c r="AA44" s="40">
        <v>0</v>
      </c>
      <c r="AB44" s="41">
        <v>0</v>
      </c>
      <c r="AC44" s="40">
        <v>0</v>
      </c>
      <c r="AD44" s="41">
        <v>0</v>
      </c>
      <c r="AE44" s="42">
        <f t="shared" si="1"/>
        <v>0</v>
      </c>
      <c r="AF44" s="43">
        <f t="shared" si="2"/>
        <v>0</v>
      </c>
      <c r="AG44" s="40">
        <v>1</v>
      </c>
      <c r="AH44" s="41">
        <v>0</v>
      </c>
      <c r="AI44" s="40">
        <v>0</v>
      </c>
      <c r="AJ44" s="41">
        <v>0</v>
      </c>
      <c r="AK44" s="40">
        <v>0</v>
      </c>
      <c r="AL44" s="41">
        <v>0</v>
      </c>
      <c r="AM44" s="59">
        <f t="shared" si="9"/>
        <v>1</v>
      </c>
      <c r="AN44" s="43">
        <f t="shared" si="12"/>
        <v>0</v>
      </c>
      <c r="AO44" s="40">
        <v>0</v>
      </c>
      <c r="AP44" s="41">
        <v>0</v>
      </c>
      <c r="AQ44" s="40">
        <v>0</v>
      </c>
      <c r="AR44" s="41">
        <v>0</v>
      </c>
      <c r="AS44" s="40">
        <v>0</v>
      </c>
      <c r="AT44" s="41">
        <v>0</v>
      </c>
      <c r="AU44" s="59">
        <f>AO44+AQ44+AS44</f>
        <v>0</v>
      </c>
      <c r="AV44" s="43">
        <f t="shared" si="13"/>
        <v>0</v>
      </c>
      <c r="AW44" s="40">
        <v>0</v>
      </c>
      <c r="AX44" s="41">
        <v>0</v>
      </c>
      <c r="AY44" s="40">
        <v>0</v>
      </c>
      <c r="AZ44" s="41">
        <v>0</v>
      </c>
      <c r="BA44" s="40">
        <v>0</v>
      </c>
      <c r="BB44" s="41">
        <v>0</v>
      </c>
      <c r="BC44" s="42">
        <f t="shared" si="7"/>
        <v>0</v>
      </c>
      <c r="BD44" s="43">
        <f t="shared" si="8"/>
        <v>0</v>
      </c>
      <c r="BE44" s="61">
        <f t="shared" si="10"/>
        <v>1</v>
      </c>
      <c r="BF44" s="62">
        <f t="shared" si="11"/>
        <v>0</v>
      </c>
      <c r="BG44" s="87"/>
      <c r="BH44" s="88"/>
      <c r="BI44" s="88"/>
      <c r="BJ44" s="89"/>
      <c r="BK44" s="89"/>
      <c r="BL44" s="90"/>
      <c r="BM44" s="66"/>
    </row>
    <row r="45" spans="1:65" s="7" customFormat="1" ht="15" customHeight="1" x14ac:dyDescent="0.2">
      <c r="A45" s="20"/>
      <c r="B45" s="19"/>
      <c r="C45" s="20"/>
      <c r="D45" s="36"/>
      <c r="E45" s="36"/>
      <c r="F45" s="36"/>
      <c r="G45" s="22"/>
      <c r="H45" s="36"/>
      <c r="I45" s="36"/>
      <c r="J45" s="36"/>
      <c r="K45" s="23"/>
      <c r="L45" s="494"/>
      <c r="M45" s="495"/>
      <c r="N45" s="496"/>
      <c r="O45" s="496"/>
      <c r="P45" s="496"/>
      <c r="Q45" s="496"/>
      <c r="R45" s="85">
        <v>33300</v>
      </c>
      <c r="S45" s="91" t="s">
        <v>122</v>
      </c>
      <c r="T45" s="40">
        <v>11</v>
      </c>
      <c r="U45" s="40">
        <v>1</v>
      </c>
      <c r="V45" s="40" t="s">
        <v>86</v>
      </c>
      <c r="W45" s="40" t="s">
        <v>87</v>
      </c>
      <c r="X45" s="40"/>
      <c r="Y45" s="40">
        <v>0</v>
      </c>
      <c r="Z45" s="41">
        <v>0</v>
      </c>
      <c r="AA45" s="40">
        <v>0</v>
      </c>
      <c r="AB45" s="41">
        <v>0</v>
      </c>
      <c r="AC45" s="40">
        <v>0</v>
      </c>
      <c r="AD45" s="41">
        <v>0</v>
      </c>
      <c r="AE45" s="42">
        <f t="shared" si="1"/>
        <v>0</v>
      </c>
      <c r="AF45" s="43">
        <f t="shared" si="2"/>
        <v>0</v>
      </c>
      <c r="AG45" s="40">
        <v>1</v>
      </c>
      <c r="AH45" s="41">
        <v>166666.66</v>
      </c>
      <c r="AI45" s="40">
        <v>0</v>
      </c>
      <c r="AJ45" s="41">
        <v>0</v>
      </c>
      <c r="AK45" s="40">
        <v>0</v>
      </c>
      <c r="AL45" s="41">
        <v>0</v>
      </c>
      <c r="AM45" s="42">
        <f t="shared" si="9"/>
        <v>1</v>
      </c>
      <c r="AN45" s="43">
        <f t="shared" si="12"/>
        <v>166666.66</v>
      </c>
      <c r="AO45" s="40">
        <v>0</v>
      </c>
      <c r="AP45" s="41">
        <v>0</v>
      </c>
      <c r="AQ45" s="40">
        <v>0</v>
      </c>
      <c r="AR45" s="41">
        <v>0</v>
      </c>
      <c r="AS45" s="40">
        <v>0</v>
      </c>
      <c r="AT45" s="41">
        <v>0</v>
      </c>
      <c r="AU45" s="59">
        <v>0</v>
      </c>
      <c r="AV45" s="43">
        <f t="shared" si="13"/>
        <v>0</v>
      </c>
      <c r="AW45" s="40">
        <v>0</v>
      </c>
      <c r="AX45" s="41">
        <v>0</v>
      </c>
      <c r="AY45" s="40">
        <v>0</v>
      </c>
      <c r="AZ45" s="41">
        <v>0</v>
      </c>
      <c r="BA45" s="40">
        <v>0</v>
      </c>
      <c r="BB45" s="41">
        <v>0</v>
      </c>
      <c r="BC45" s="42">
        <f t="shared" si="7"/>
        <v>0</v>
      </c>
      <c r="BD45" s="43">
        <f t="shared" si="8"/>
        <v>0</v>
      </c>
      <c r="BE45" s="61">
        <f t="shared" si="10"/>
        <v>1</v>
      </c>
      <c r="BF45" s="62">
        <f t="shared" si="11"/>
        <v>166666.66</v>
      </c>
      <c r="BG45" s="87"/>
      <c r="BH45" s="88"/>
      <c r="BI45" s="88"/>
      <c r="BJ45" s="89"/>
      <c r="BK45" s="89"/>
      <c r="BL45" s="90"/>
      <c r="BM45" s="66"/>
    </row>
    <row r="46" spans="1:65" s="7" customFormat="1" ht="15" customHeight="1" x14ac:dyDescent="0.2">
      <c r="A46" s="20"/>
      <c r="B46" s="19"/>
      <c r="C46" s="20"/>
      <c r="D46" s="36"/>
      <c r="E46" s="36"/>
      <c r="F46" s="36"/>
      <c r="G46" s="22"/>
      <c r="H46" s="36"/>
      <c r="I46" s="36"/>
      <c r="J46" s="36"/>
      <c r="K46" s="23"/>
      <c r="L46" s="494"/>
      <c r="M46" s="495"/>
      <c r="N46" s="496"/>
      <c r="O46" s="496"/>
      <c r="P46" s="496"/>
      <c r="Q46" s="496"/>
      <c r="R46" s="85">
        <v>34400</v>
      </c>
      <c r="S46" s="91" t="s">
        <v>124</v>
      </c>
      <c r="T46" s="40">
        <v>11</v>
      </c>
      <c r="U46" s="40">
        <v>1</v>
      </c>
      <c r="V46" s="40" t="s">
        <v>86</v>
      </c>
      <c r="W46" s="40" t="s">
        <v>87</v>
      </c>
      <c r="X46" s="40"/>
      <c r="Y46" s="40">
        <v>0</v>
      </c>
      <c r="Z46" s="41">
        <v>0</v>
      </c>
      <c r="AA46" s="40">
        <v>0</v>
      </c>
      <c r="AB46" s="41">
        <v>0</v>
      </c>
      <c r="AC46" s="40">
        <v>0</v>
      </c>
      <c r="AD46" s="41">
        <v>0</v>
      </c>
      <c r="AE46" s="42">
        <f t="shared" si="1"/>
        <v>0</v>
      </c>
      <c r="AF46" s="43">
        <f t="shared" si="2"/>
        <v>0</v>
      </c>
      <c r="AG46" s="40">
        <v>0</v>
      </c>
      <c r="AH46" s="41">
        <v>0</v>
      </c>
      <c r="AI46" s="40">
        <v>0</v>
      </c>
      <c r="AJ46" s="41">
        <v>0</v>
      </c>
      <c r="AK46" s="40">
        <v>0</v>
      </c>
      <c r="AL46" s="41">
        <v>0</v>
      </c>
      <c r="AM46" s="42">
        <f t="shared" si="9"/>
        <v>0</v>
      </c>
      <c r="AN46" s="43">
        <f t="shared" si="12"/>
        <v>0</v>
      </c>
      <c r="AO46" s="40">
        <v>0</v>
      </c>
      <c r="AP46" s="41">
        <v>0</v>
      </c>
      <c r="AQ46" s="40">
        <v>0</v>
      </c>
      <c r="AR46" s="41">
        <v>0</v>
      </c>
      <c r="AS46" s="40">
        <v>0</v>
      </c>
      <c r="AT46" s="41">
        <v>0</v>
      </c>
      <c r="AU46" s="59">
        <v>0</v>
      </c>
      <c r="AV46" s="43">
        <f t="shared" si="13"/>
        <v>0</v>
      </c>
      <c r="AW46" s="40">
        <v>0</v>
      </c>
      <c r="AX46" s="41">
        <v>0</v>
      </c>
      <c r="AY46" s="40">
        <v>0</v>
      </c>
      <c r="AZ46" s="41">
        <v>0</v>
      </c>
      <c r="BA46" s="40">
        <v>0</v>
      </c>
      <c r="BB46" s="41">
        <v>0</v>
      </c>
      <c r="BC46" s="42">
        <f t="shared" si="7"/>
        <v>0</v>
      </c>
      <c r="BD46" s="43">
        <f t="shared" si="8"/>
        <v>0</v>
      </c>
      <c r="BE46" s="61">
        <f t="shared" si="10"/>
        <v>0</v>
      </c>
      <c r="BF46" s="62">
        <f t="shared" si="11"/>
        <v>0</v>
      </c>
      <c r="BG46" s="87"/>
      <c r="BH46" s="88"/>
      <c r="BI46" s="88"/>
      <c r="BJ46" s="89"/>
      <c r="BK46" s="89"/>
      <c r="BL46" s="90"/>
      <c r="BM46" s="66"/>
    </row>
    <row r="47" spans="1:65" s="7" customFormat="1" ht="15" customHeight="1" x14ac:dyDescent="0.2">
      <c r="A47" s="20"/>
      <c r="B47" s="19"/>
      <c r="C47" s="20"/>
      <c r="D47" s="36"/>
      <c r="E47" s="36"/>
      <c r="F47" s="36"/>
      <c r="G47" s="22"/>
      <c r="H47" s="36"/>
      <c r="I47" s="36"/>
      <c r="J47" s="36"/>
      <c r="K47" s="23"/>
      <c r="L47" s="494"/>
      <c r="M47" s="495"/>
      <c r="N47" s="496"/>
      <c r="O47" s="496"/>
      <c r="P47" s="496"/>
      <c r="Q47" s="496"/>
      <c r="R47" s="85">
        <v>35100</v>
      </c>
      <c r="S47" s="91" t="s">
        <v>125</v>
      </c>
      <c r="T47" s="40">
        <v>11</v>
      </c>
      <c r="U47" s="40">
        <v>1</v>
      </c>
      <c r="V47" s="40" t="s">
        <v>86</v>
      </c>
      <c r="W47" s="40" t="s">
        <v>87</v>
      </c>
      <c r="X47" s="40"/>
      <c r="Y47" s="40">
        <v>0</v>
      </c>
      <c r="Z47" s="41">
        <v>0</v>
      </c>
      <c r="AA47" s="40">
        <v>0</v>
      </c>
      <c r="AB47" s="41">
        <v>0</v>
      </c>
      <c r="AC47" s="40">
        <v>0</v>
      </c>
      <c r="AD47" s="41">
        <v>0</v>
      </c>
      <c r="AE47" s="42">
        <f t="shared" si="1"/>
        <v>0</v>
      </c>
      <c r="AF47" s="43">
        <f t="shared" si="2"/>
        <v>0</v>
      </c>
      <c r="AG47" s="40">
        <v>0</v>
      </c>
      <c r="AH47" s="41">
        <v>0</v>
      </c>
      <c r="AI47" s="40">
        <v>0</v>
      </c>
      <c r="AJ47" s="41">
        <v>0</v>
      </c>
      <c r="AK47" s="40">
        <v>0</v>
      </c>
      <c r="AL47" s="41">
        <v>0</v>
      </c>
      <c r="AM47" s="42">
        <f t="shared" si="9"/>
        <v>0</v>
      </c>
      <c r="AN47" s="43">
        <f t="shared" si="12"/>
        <v>0</v>
      </c>
      <c r="AO47" s="40">
        <v>0</v>
      </c>
      <c r="AP47" s="41">
        <v>0</v>
      </c>
      <c r="AQ47" s="40">
        <v>0</v>
      </c>
      <c r="AR47" s="41">
        <v>0</v>
      </c>
      <c r="AS47" s="40">
        <v>0</v>
      </c>
      <c r="AT47" s="41">
        <v>0</v>
      </c>
      <c r="AU47" s="59">
        <v>0</v>
      </c>
      <c r="AV47" s="43">
        <f t="shared" si="13"/>
        <v>0</v>
      </c>
      <c r="AW47" s="40">
        <v>0</v>
      </c>
      <c r="AX47" s="41">
        <v>0</v>
      </c>
      <c r="AY47" s="40">
        <v>0</v>
      </c>
      <c r="AZ47" s="41">
        <v>0</v>
      </c>
      <c r="BA47" s="40">
        <v>0</v>
      </c>
      <c r="BB47" s="41">
        <v>0</v>
      </c>
      <c r="BC47" s="42">
        <f t="shared" si="7"/>
        <v>0</v>
      </c>
      <c r="BD47" s="43">
        <f t="shared" si="8"/>
        <v>0</v>
      </c>
      <c r="BE47" s="61">
        <f t="shared" si="10"/>
        <v>0</v>
      </c>
      <c r="BF47" s="62">
        <f t="shared" si="11"/>
        <v>0</v>
      </c>
      <c r="BG47" s="87"/>
      <c r="BH47" s="88"/>
      <c r="BI47" s="88"/>
      <c r="BJ47" s="89"/>
      <c r="BK47" s="89"/>
      <c r="BL47" s="90"/>
      <c r="BM47" s="66"/>
    </row>
    <row r="48" spans="1:65" s="7" customFormat="1" ht="15" customHeight="1" x14ac:dyDescent="0.2">
      <c r="A48" s="20"/>
      <c r="B48" s="19"/>
      <c r="C48" s="20"/>
      <c r="D48" s="36"/>
      <c r="E48" s="36"/>
      <c r="F48" s="36"/>
      <c r="G48" s="22"/>
      <c r="H48" s="36"/>
      <c r="I48" s="36"/>
      <c r="J48" s="36"/>
      <c r="K48" s="545"/>
      <c r="L48" s="494"/>
      <c r="M48" s="495"/>
      <c r="N48" s="496"/>
      <c r="O48" s="496"/>
      <c r="P48" s="496"/>
      <c r="Q48" s="496"/>
      <c r="R48" s="67">
        <v>35620</v>
      </c>
      <c r="S48" s="91" t="s">
        <v>126</v>
      </c>
      <c r="T48" s="40">
        <v>11</v>
      </c>
      <c r="U48" s="40">
        <v>1</v>
      </c>
      <c r="V48" s="40" t="s">
        <v>86</v>
      </c>
      <c r="W48" s="40" t="s">
        <v>87</v>
      </c>
      <c r="X48" s="40"/>
      <c r="Y48" s="40">
        <v>0</v>
      </c>
      <c r="Z48" s="41">
        <v>0</v>
      </c>
      <c r="AA48" s="40">
        <v>0</v>
      </c>
      <c r="AB48" s="41">
        <v>0</v>
      </c>
      <c r="AC48" s="40">
        <v>1</v>
      </c>
      <c r="AD48" s="41">
        <v>63533</v>
      </c>
      <c r="AE48" s="59">
        <f t="shared" si="1"/>
        <v>1</v>
      </c>
      <c r="AF48" s="43">
        <f t="shared" si="2"/>
        <v>63533</v>
      </c>
      <c r="AG48" s="40">
        <v>1</v>
      </c>
      <c r="AH48" s="41">
        <v>80000</v>
      </c>
      <c r="AI48" s="40">
        <v>0</v>
      </c>
      <c r="AJ48" s="41">
        <v>0</v>
      </c>
      <c r="AK48" s="40">
        <v>0</v>
      </c>
      <c r="AL48" s="41">
        <v>0</v>
      </c>
      <c r="AM48" s="59">
        <v>0</v>
      </c>
      <c r="AN48" s="43">
        <v>0</v>
      </c>
      <c r="AO48" s="40">
        <v>0</v>
      </c>
      <c r="AP48" s="41">
        <v>0</v>
      </c>
      <c r="AQ48" s="40">
        <v>0</v>
      </c>
      <c r="AR48" s="41">
        <v>0</v>
      </c>
      <c r="AS48" s="40">
        <v>0</v>
      </c>
      <c r="AT48" s="41">
        <v>0</v>
      </c>
      <c r="AU48" s="59">
        <f t="shared" ref="AU48:AU60" si="14">AO48+AQ48+AS48</f>
        <v>0</v>
      </c>
      <c r="AV48" s="43">
        <f t="shared" si="13"/>
        <v>0</v>
      </c>
      <c r="AW48" s="40">
        <v>0</v>
      </c>
      <c r="AX48" s="41">
        <v>0</v>
      </c>
      <c r="AY48" s="40">
        <v>0</v>
      </c>
      <c r="AZ48" s="41">
        <v>0</v>
      </c>
      <c r="BA48" s="40">
        <v>0</v>
      </c>
      <c r="BB48" s="41">
        <v>0</v>
      </c>
      <c r="BC48" s="59">
        <f t="shared" si="7"/>
        <v>0</v>
      </c>
      <c r="BD48" s="43">
        <f t="shared" si="8"/>
        <v>0</v>
      </c>
      <c r="BE48" s="61">
        <f t="shared" si="10"/>
        <v>1</v>
      </c>
      <c r="BF48" s="62">
        <f t="shared" si="11"/>
        <v>63533</v>
      </c>
      <c r="BG48" s="87"/>
      <c r="BH48" s="88"/>
      <c r="BI48" s="88"/>
      <c r="BJ48" s="89"/>
      <c r="BK48" s="89"/>
      <c r="BL48" s="90"/>
      <c r="BM48" s="66"/>
    </row>
    <row r="49" spans="1:73" s="7" customFormat="1" ht="15" customHeight="1" x14ac:dyDescent="0.2">
      <c r="A49" s="20"/>
      <c r="B49" s="19"/>
      <c r="C49" s="20"/>
      <c r="D49" s="36"/>
      <c r="E49" s="36"/>
      <c r="F49" s="36"/>
      <c r="G49" s="22"/>
      <c r="H49" s="36"/>
      <c r="I49" s="36"/>
      <c r="J49" s="36"/>
      <c r="K49" s="23"/>
      <c r="L49" s="494"/>
      <c r="M49" s="495"/>
      <c r="N49" s="496"/>
      <c r="O49" s="496"/>
      <c r="P49" s="496"/>
      <c r="Q49" s="496"/>
      <c r="R49" s="67">
        <v>35650</v>
      </c>
      <c r="S49" s="91" t="s">
        <v>127</v>
      </c>
      <c r="T49" s="40">
        <v>11</v>
      </c>
      <c r="U49" s="40">
        <v>1</v>
      </c>
      <c r="V49" s="40" t="s">
        <v>86</v>
      </c>
      <c r="W49" s="40" t="s">
        <v>87</v>
      </c>
      <c r="X49" s="40"/>
      <c r="Y49" s="40">
        <v>0</v>
      </c>
      <c r="Z49" s="41">
        <v>0</v>
      </c>
      <c r="AA49" s="40">
        <v>0</v>
      </c>
      <c r="AB49" s="41">
        <v>0</v>
      </c>
      <c r="AC49" s="40">
        <v>0</v>
      </c>
      <c r="AD49" s="41">
        <v>0</v>
      </c>
      <c r="AE49" s="59">
        <f t="shared" si="1"/>
        <v>0</v>
      </c>
      <c r="AF49" s="43">
        <f t="shared" si="2"/>
        <v>0</v>
      </c>
      <c r="AG49" s="40">
        <v>1</v>
      </c>
      <c r="AH49" s="41">
        <v>25000</v>
      </c>
      <c r="AI49" s="40">
        <v>0</v>
      </c>
      <c r="AJ49" s="41">
        <v>0</v>
      </c>
      <c r="AK49" s="40">
        <v>0</v>
      </c>
      <c r="AL49" s="41">
        <v>0</v>
      </c>
      <c r="AM49" s="59">
        <f t="shared" ref="AM49:AN56" si="15">AG49+AI49+AK49</f>
        <v>1</v>
      </c>
      <c r="AN49" s="43">
        <f t="shared" si="15"/>
        <v>25000</v>
      </c>
      <c r="AO49" s="40">
        <v>0</v>
      </c>
      <c r="AP49" s="41">
        <v>0</v>
      </c>
      <c r="AQ49" s="40">
        <v>0</v>
      </c>
      <c r="AR49" s="41">
        <v>0</v>
      </c>
      <c r="AS49" s="40">
        <v>1</v>
      </c>
      <c r="AT49" s="41">
        <v>25000</v>
      </c>
      <c r="AU49" s="59">
        <f t="shared" si="14"/>
        <v>1</v>
      </c>
      <c r="AV49" s="43">
        <f t="shared" si="13"/>
        <v>25000</v>
      </c>
      <c r="AW49" s="40">
        <v>0</v>
      </c>
      <c r="AX49" s="41">
        <v>0</v>
      </c>
      <c r="AY49" s="40">
        <v>0</v>
      </c>
      <c r="AZ49" s="41">
        <v>0</v>
      </c>
      <c r="BA49" s="40">
        <v>0</v>
      </c>
      <c r="BB49" s="41">
        <v>0</v>
      </c>
      <c r="BC49" s="59">
        <f t="shared" si="7"/>
        <v>0</v>
      </c>
      <c r="BD49" s="43">
        <f t="shared" si="8"/>
        <v>0</v>
      </c>
      <c r="BE49" s="61">
        <f t="shared" si="10"/>
        <v>2</v>
      </c>
      <c r="BF49" s="62">
        <f t="shared" si="11"/>
        <v>50000</v>
      </c>
      <c r="BG49" s="87"/>
      <c r="BH49" s="88"/>
      <c r="BI49" s="88"/>
      <c r="BJ49" s="89"/>
      <c r="BK49" s="89"/>
      <c r="BL49" s="90"/>
      <c r="BM49" s="66"/>
    </row>
    <row r="50" spans="1:73" s="7" customFormat="1" ht="15" customHeight="1" x14ac:dyDescent="0.2">
      <c r="A50" s="20"/>
      <c r="B50" s="19"/>
      <c r="C50" s="20"/>
      <c r="D50" s="36"/>
      <c r="E50" s="36"/>
      <c r="F50" s="36"/>
      <c r="G50" s="22"/>
      <c r="H50" s="36"/>
      <c r="I50" s="36"/>
      <c r="J50" s="36"/>
      <c r="K50" s="23"/>
      <c r="L50" s="494"/>
      <c r="M50" s="495"/>
      <c r="N50" s="496"/>
      <c r="O50" s="496"/>
      <c r="P50" s="496"/>
      <c r="Q50" s="496"/>
      <c r="R50" s="67">
        <v>39200</v>
      </c>
      <c r="S50" s="91" t="s">
        <v>128</v>
      </c>
      <c r="T50" s="40">
        <v>11</v>
      </c>
      <c r="U50" s="40">
        <v>1</v>
      </c>
      <c r="V50" s="40" t="s">
        <v>86</v>
      </c>
      <c r="W50" s="40" t="s">
        <v>87</v>
      </c>
      <c r="X50" s="40"/>
      <c r="Y50" s="40">
        <v>0</v>
      </c>
      <c r="Z50" s="41">
        <v>0</v>
      </c>
      <c r="AA50" s="40">
        <v>0</v>
      </c>
      <c r="AB50" s="41">
        <v>0</v>
      </c>
      <c r="AC50" s="40">
        <v>0</v>
      </c>
      <c r="AD50" s="41">
        <v>0</v>
      </c>
      <c r="AE50" s="42">
        <f t="shared" si="1"/>
        <v>0</v>
      </c>
      <c r="AF50" s="43">
        <f t="shared" si="2"/>
        <v>0</v>
      </c>
      <c r="AG50" s="40">
        <v>0</v>
      </c>
      <c r="AH50" s="41">
        <v>0</v>
      </c>
      <c r="AI50" s="40">
        <v>0</v>
      </c>
      <c r="AJ50" s="41">
        <v>0</v>
      </c>
      <c r="AK50" s="40">
        <v>0</v>
      </c>
      <c r="AL50" s="41">
        <v>0</v>
      </c>
      <c r="AM50" s="42">
        <f t="shared" si="15"/>
        <v>0</v>
      </c>
      <c r="AN50" s="43">
        <f t="shared" si="15"/>
        <v>0</v>
      </c>
      <c r="AO50" s="40">
        <v>0</v>
      </c>
      <c r="AP50" s="41">
        <v>0</v>
      </c>
      <c r="AQ50" s="40">
        <v>0</v>
      </c>
      <c r="AR50" s="41">
        <v>0</v>
      </c>
      <c r="AS50" s="40">
        <v>0</v>
      </c>
      <c r="AT50" s="41">
        <v>0</v>
      </c>
      <c r="AU50" s="42">
        <f t="shared" si="14"/>
        <v>0</v>
      </c>
      <c r="AV50" s="43">
        <f t="shared" si="13"/>
        <v>0</v>
      </c>
      <c r="AW50" s="40">
        <v>0</v>
      </c>
      <c r="AX50" s="41">
        <v>0</v>
      </c>
      <c r="AY50" s="40">
        <v>0</v>
      </c>
      <c r="AZ50" s="41">
        <v>0</v>
      </c>
      <c r="BA50" s="40">
        <v>0</v>
      </c>
      <c r="BB50" s="41">
        <v>0</v>
      </c>
      <c r="BC50" s="42">
        <f t="shared" si="7"/>
        <v>0</v>
      </c>
      <c r="BD50" s="43">
        <f t="shared" si="8"/>
        <v>0</v>
      </c>
      <c r="BE50" s="61">
        <f t="shared" si="10"/>
        <v>0</v>
      </c>
      <c r="BF50" s="62">
        <f t="shared" si="11"/>
        <v>0</v>
      </c>
      <c r="BG50" s="87"/>
      <c r="BH50" s="88"/>
      <c r="BI50" s="88"/>
      <c r="BJ50" s="89"/>
      <c r="BK50" s="89"/>
      <c r="BL50" s="90"/>
      <c r="BM50" s="66"/>
    </row>
    <row r="51" spans="1:73" s="7" customFormat="1" ht="15" customHeight="1" x14ac:dyDescent="0.2">
      <c r="A51" s="20"/>
      <c r="B51" s="19"/>
      <c r="C51" s="20"/>
      <c r="D51" s="36"/>
      <c r="E51" s="36"/>
      <c r="F51" s="36"/>
      <c r="G51" s="22"/>
      <c r="H51" s="36"/>
      <c r="I51" s="36"/>
      <c r="J51" s="36"/>
      <c r="K51" s="23"/>
      <c r="L51" s="494"/>
      <c r="M51" s="495"/>
      <c r="N51" s="496"/>
      <c r="O51" s="496"/>
      <c r="P51" s="496"/>
      <c r="Q51" s="496"/>
      <c r="R51" s="67">
        <v>39400</v>
      </c>
      <c r="S51" s="91" t="s">
        <v>129</v>
      </c>
      <c r="T51" s="40">
        <v>11</v>
      </c>
      <c r="U51" s="40">
        <v>1</v>
      </c>
      <c r="V51" s="40" t="s">
        <v>86</v>
      </c>
      <c r="W51" s="40" t="s">
        <v>87</v>
      </c>
      <c r="X51" s="40"/>
      <c r="Y51" s="40">
        <v>0</v>
      </c>
      <c r="Z51" s="41">
        <v>0</v>
      </c>
      <c r="AA51" s="40">
        <v>0</v>
      </c>
      <c r="AB51" s="41">
        <v>0</v>
      </c>
      <c r="AC51" s="40">
        <v>0</v>
      </c>
      <c r="AD51" s="41">
        <v>0</v>
      </c>
      <c r="AE51" s="59">
        <f t="shared" si="1"/>
        <v>0</v>
      </c>
      <c r="AF51" s="43">
        <f t="shared" si="2"/>
        <v>0</v>
      </c>
      <c r="AG51" s="40">
        <v>0</v>
      </c>
      <c r="AH51" s="41">
        <v>0</v>
      </c>
      <c r="AI51" s="40">
        <v>0</v>
      </c>
      <c r="AJ51" s="41">
        <v>0</v>
      </c>
      <c r="AK51" s="40">
        <v>0</v>
      </c>
      <c r="AL51" s="41">
        <v>0</v>
      </c>
      <c r="AM51" s="59">
        <f t="shared" si="15"/>
        <v>0</v>
      </c>
      <c r="AN51" s="43">
        <f t="shared" si="15"/>
        <v>0</v>
      </c>
      <c r="AO51" s="40">
        <v>0</v>
      </c>
      <c r="AP51" s="41">
        <v>0</v>
      </c>
      <c r="AQ51" s="40">
        <v>0</v>
      </c>
      <c r="AR51" s="41">
        <v>0</v>
      </c>
      <c r="AS51" s="40">
        <v>0</v>
      </c>
      <c r="AT51" s="41">
        <v>0</v>
      </c>
      <c r="AU51" s="59">
        <f t="shared" si="14"/>
        <v>0</v>
      </c>
      <c r="AV51" s="43">
        <f t="shared" si="13"/>
        <v>0</v>
      </c>
      <c r="AW51" s="40">
        <v>0</v>
      </c>
      <c r="AX51" s="41">
        <v>0</v>
      </c>
      <c r="AY51" s="40">
        <v>0</v>
      </c>
      <c r="AZ51" s="41">
        <v>0</v>
      </c>
      <c r="BA51" s="40">
        <v>0</v>
      </c>
      <c r="BB51" s="41">
        <v>0</v>
      </c>
      <c r="BC51" s="59">
        <f t="shared" si="7"/>
        <v>0</v>
      </c>
      <c r="BD51" s="43">
        <f t="shared" si="8"/>
        <v>0</v>
      </c>
      <c r="BE51" s="61">
        <f t="shared" si="10"/>
        <v>0</v>
      </c>
      <c r="BF51" s="62">
        <f t="shared" si="11"/>
        <v>0</v>
      </c>
      <c r="BG51" s="87"/>
      <c r="BH51" s="88"/>
      <c r="BI51" s="88"/>
      <c r="BJ51" s="89"/>
      <c r="BK51" s="89"/>
      <c r="BL51" s="90"/>
      <c r="BM51" s="66"/>
    </row>
    <row r="52" spans="1:73" s="7" customFormat="1" ht="15" customHeight="1" x14ac:dyDescent="0.2">
      <c r="A52" s="20"/>
      <c r="B52" s="19"/>
      <c r="C52" s="20"/>
      <c r="D52" s="36"/>
      <c r="E52" s="36"/>
      <c r="F52" s="36"/>
      <c r="G52" s="22"/>
      <c r="H52" s="36"/>
      <c r="I52" s="36"/>
      <c r="J52" s="36"/>
      <c r="K52" s="23"/>
      <c r="L52" s="494"/>
      <c r="M52" s="495"/>
      <c r="N52" s="496"/>
      <c r="O52" s="496"/>
      <c r="P52" s="496"/>
      <c r="Q52" s="496"/>
      <c r="R52" s="67">
        <v>39530</v>
      </c>
      <c r="S52" s="91" t="s">
        <v>130</v>
      </c>
      <c r="T52" s="40">
        <v>11</v>
      </c>
      <c r="U52" s="40">
        <v>1</v>
      </c>
      <c r="V52" s="40" t="s">
        <v>86</v>
      </c>
      <c r="W52" s="40" t="s">
        <v>87</v>
      </c>
      <c r="X52" s="40"/>
      <c r="Y52" s="40">
        <v>0</v>
      </c>
      <c r="Z52" s="41">
        <v>0</v>
      </c>
      <c r="AA52" s="40">
        <v>0</v>
      </c>
      <c r="AB52" s="41">
        <v>0</v>
      </c>
      <c r="AC52" s="40">
        <v>0</v>
      </c>
      <c r="AD52" s="41">
        <v>0</v>
      </c>
      <c r="AE52" s="59">
        <f t="shared" si="1"/>
        <v>0</v>
      </c>
      <c r="AF52" s="43">
        <f t="shared" si="2"/>
        <v>0</v>
      </c>
      <c r="AG52" s="40">
        <v>0</v>
      </c>
      <c r="AH52" s="41">
        <v>0</v>
      </c>
      <c r="AI52" s="40">
        <v>1</v>
      </c>
      <c r="AJ52" s="41">
        <v>50000</v>
      </c>
      <c r="AK52" s="40">
        <v>0</v>
      </c>
      <c r="AL52" s="41">
        <v>0</v>
      </c>
      <c r="AM52" s="59">
        <f t="shared" si="15"/>
        <v>1</v>
      </c>
      <c r="AN52" s="43">
        <f t="shared" si="15"/>
        <v>50000</v>
      </c>
      <c r="AO52" s="40">
        <v>0</v>
      </c>
      <c r="AP52" s="41">
        <v>0</v>
      </c>
      <c r="AQ52" s="40">
        <v>1</v>
      </c>
      <c r="AR52" s="41">
        <v>50000</v>
      </c>
      <c r="AS52" s="40">
        <v>0</v>
      </c>
      <c r="AT52" s="41">
        <v>0</v>
      </c>
      <c r="AU52" s="59">
        <f t="shared" si="14"/>
        <v>1</v>
      </c>
      <c r="AV52" s="43">
        <f t="shared" si="13"/>
        <v>50000</v>
      </c>
      <c r="AW52" s="40">
        <v>1</v>
      </c>
      <c r="AX52" s="41">
        <v>50000</v>
      </c>
      <c r="AY52" s="40">
        <v>0</v>
      </c>
      <c r="AZ52" s="41">
        <v>0</v>
      </c>
      <c r="BA52" s="40">
        <v>0</v>
      </c>
      <c r="BB52" s="41">
        <v>0</v>
      </c>
      <c r="BC52" s="59">
        <f t="shared" si="7"/>
        <v>1</v>
      </c>
      <c r="BD52" s="43">
        <f t="shared" si="8"/>
        <v>50000</v>
      </c>
      <c r="BE52" s="61">
        <f t="shared" si="10"/>
        <v>3</v>
      </c>
      <c r="BF52" s="62">
        <f t="shared" si="11"/>
        <v>150000</v>
      </c>
      <c r="BG52" s="87"/>
      <c r="BH52" s="88"/>
      <c r="BI52" s="88"/>
      <c r="BJ52" s="89"/>
      <c r="BK52" s="89"/>
      <c r="BL52" s="90"/>
      <c r="BM52" s="66"/>
    </row>
    <row r="53" spans="1:73" s="7" customFormat="1" ht="15" customHeight="1" x14ac:dyDescent="0.2">
      <c r="A53" s="20"/>
      <c r="B53" s="19"/>
      <c r="C53" s="20"/>
      <c r="D53" s="36"/>
      <c r="E53" s="36"/>
      <c r="F53" s="36"/>
      <c r="G53" s="22"/>
      <c r="H53" s="36"/>
      <c r="I53" s="36"/>
      <c r="J53" s="36"/>
      <c r="K53" s="23"/>
      <c r="L53" s="494"/>
      <c r="M53" s="495"/>
      <c r="N53" s="496"/>
      <c r="O53" s="496"/>
      <c r="P53" s="496"/>
      <c r="Q53" s="496"/>
      <c r="R53" s="67">
        <v>39600</v>
      </c>
      <c r="S53" s="91" t="s">
        <v>131</v>
      </c>
      <c r="T53" s="40">
        <v>11</v>
      </c>
      <c r="U53" s="40">
        <v>1</v>
      </c>
      <c r="V53" s="40" t="s">
        <v>86</v>
      </c>
      <c r="W53" s="40" t="s">
        <v>87</v>
      </c>
      <c r="X53" s="40"/>
      <c r="Y53" s="40">
        <v>0</v>
      </c>
      <c r="Z53" s="41">
        <v>0</v>
      </c>
      <c r="AA53" s="40">
        <v>0</v>
      </c>
      <c r="AB53" s="41">
        <v>0</v>
      </c>
      <c r="AC53" s="40">
        <v>0</v>
      </c>
      <c r="AD53" s="41">
        <v>0</v>
      </c>
      <c r="AE53" s="59">
        <f t="shared" si="1"/>
        <v>0</v>
      </c>
      <c r="AF53" s="43">
        <f t="shared" si="2"/>
        <v>0</v>
      </c>
      <c r="AG53" s="40">
        <v>0</v>
      </c>
      <c r="AH53" s="41">
        <v>0</v>
      </c>
      <c r="AI53" s="40">
        <v>0</v>
      </c>
      <c r="AJ53" s="41">
        <v>0</v>
      </c>
      <c r="AK53" s="40">
        <v>0</v>
      </c>
      <c r="AL53" s="41">
        <v>0</v>
      </c>
      <c r="AM53" s="59">
        <f t="shared" si="15"/>
        <v>0</v>
      </c>
      <c r="AN53" s="43">
        <f t="shared" si="15"/>
        <v>0</v>
      </c>
      <c r="AO53" s="40">
        <v>0</v>
      </c>
      <c r="AP53" s="41">
        <v>0</v>
      </c>
      <c r="AQ53" s="40">
        <v>0</v>
      </c>
      <c r="AR53" s="41">
        <v>0</v>
      </c>
      <c r="AS53" s="40">
        <v>0</v>
      </c>
      <c r="AT53" s="41">
        <v>0</v>
      </c>
      <c r="AU53" s="59">
        <f t="shared" si="14"/>
        <v>0</v>
      </c>
      <c r="AV53" s="43">
        <f t="shared" si="13"/>
        <v>0</v>
      </c>
      <c r="AW53" s="40">
        <v>2</v>
      </c>
      <c r="AX53" s="41">
        <v>216000</v>
      </c>
      <c r="AY53" s="40">
        <v>0</v>
      </c>
      <c r="AZ53" s="41">
        <v>0</v>
      </c>
      <c r="BA53" s="40">
        <v>0</v>
      </c>
      <c r="BB53" s="41">
        <v>0</v>
      </c>
      <c r="BC53" s="59">
        <f t="shared" si="7"/>
        <v>2</v>
      </c>
      <c r="BD53" s="43">
        <f t="shared" si="8"/>
        <v>216000</v>
      </c>
      <c r="BE53" s="61">
        <f t="shared" si="10"/>
        <v>2</v>
      </c>
      <c r="BF53" s="62">
        <f t="shared" si="11"/>
        <v>216000</v>
      </c>
      <c r="BG53" s="92"/>
      <c r="BH53" s="93"/>
      <c r="BI53" s="93"/>
      <c r="BJ53" s="94"/>
      <c r="BK53" s="94"/>
      <c r="BL53" s="95"/>
      <c r="BM53" s="66"/>
    </row>
    <row r="54" spans="1:73" s="7" customFormat="1" ht="15" customHeight="1" x14ac:dyDescent="0.2">
      <c r="A54" s="20"/>
      <c r="B54" s="19"/>
      <c r="C54" s="20"/>
      <c r="D54" s="36"/>
      <c r="E54" s="36"/>
      <c r="F54" s="36"/>
      <c r="G54" s="22"/>
      <c r="H54" s="36"/>
      <c r="I54" s="36"/>
      <c r="J54" s="36"/>
      <c r="K54" s="23"/>
      <c r="L54" s="494"/>
      <c r="M54" s="495"/>
      <c r="N54" s="496"/>
      <c r="O54" s="496"/>
      <c r="P54" s="496"/>
      <c r="Q54" s="496"/>
      <c r="R54" s="70">
        <v>42120</v>
      </c>
      <c r="S54" s="91" t="s">
        <v>132</v>
      </c>
      <c r="T54" s="40">
        <v>11</v>
      </c>
      <c r="U54" s="40">
        <v>1</v>
      </c>
      <c r="V54" s="40" t="s">
        <v>86</v>
      </c>
      <c r="W54" s="40" t="s">
        <v>87</v>
      </c>
      <c r="X54" s="40"/>
      <c r="Y54" s="40">
        <v>0</v>
      </c>
      <c r="Z54" s="41">
        <v>0</v>
      </c>
      <c r="AA54" s="40">
        <v>0</v>
      </c>
      <c r="AB54" s="41">
        <v>0</v>
      </c>
      <c r="AC54" s="40">
        <v>0</v>
      </c>
      <c r="AD54" s="41">
        <v>0</v>
      </c>
      <c r="AE54" s="59">
        <f t="shared" si="1"/>
        <v>0</v>
      </c>
      <c r="AF54" s="43">
        <f t="shared" si="2"/>
        <v>0</v>
      </c>
      <c r="AG54" s="40">
        <v>0</v>
      </c>
      <c r="AH54" s="41">
        <v>0</v>
      </c>
      <c r="AI54" s="40">
        <v>0</v>
      </c>
      <c r="AJ54" s="41">
        <v>0</v>
      </c>
      <c r="AK54" s="40">
        <v>0</v>
      </c>
      <c r="AL54" s="41">
        <v>0</v>
      </c>
      <c r="AM54" s="42">
        <f t="shared" si="15"/>
        <v>0</v>
      </c>
      <c r="AN54" s="43">
        <f t="shared" si="15"/>
        <v>0</v>
      </c>
      <c r="AO54" s="40">
        <v>0</v>
      </c>
      <c r="AP54" s="41">
        <v>0</v>
      </c>
      <c r="AQ54" s="40">
        <v>0</v>
      </c>
      <c r="AR54" s="41">
        <v>0</v>
      </c>
      <c r="AS54" s="40">
        <v>0</v>
      </c>
      <c r="AT54" s="41">
        <v>0</v>
      </c>
      <c r="AU54" s="59">
        <f t="shared" si="14"/>
        <v>0</v>
      </c>
      <c r="AV54" s="43">
        <f t="shared" si="13"/>
        <v>0</v>
      </c>
      <c r="AW54" s="40">
        <v>0</v>
      </c>
      <c r="AX54" s="41">
        <v>0</v>
      </c>
      <c r="AY54" s="40">
        <v>0</v>
      </c>
      <c r="AZ54" s="41">
        <v>0</v>
      </c>
      <c r="BA54" s="40">
        <v>0</v>
      </c>
      <c r="BB54" s="41">
        <v>0</v>
      </c>
      <c r="BC54" s="59">
        <f t="shared" ref="BC54:BC60" si="16">AW54+AY54+BA54</f>
        <v>0</v>
      </c>
      <c r="BD54" s="43">
        <v>70000</v>
      </c>
      <c r="BE54" s="61">
        <f t="shared" si="10"/>
        <v>0</v>
      </c>
      <c r="BF54" s="62">
        <f t="shared" si="11"/>
        <v>70000</v>
      </c>
      <c r="BG54" s="92"/>
      <c r="BH54" s="93"/>
      <c r="BI54" s="93"/>
      <c r="BJ54" s="94"/>
      <c r="BK54" s="94"/>
      <c r="BL54" s="95"/>
      <c r="BM54" s="66"/>
    </row>
    <row r="55" spans="1:73" s="7" customFormat="1" ht="15" customHeight="1" x14ac:dyDescent="0.2">
      <c r="A55" s="20"/>
      <c r="B55" s="19"/>
      <c r="C55" s="20"/>
      <c r="D55" s="36"/>
      <c r="E55" s="36"/>
      <c r="F55" s="36"/>
      <c r="G55" s="22"/>
      <c r="H55" s="36"/>
      <c r="I55" s="36"/>
      <c r="J55" s="36"/>
      <c r="K55" s="23"/>
      <c r="L55" s="494"/>
      <c r="M55" s="495"/>
      <c r="N55" s="496"/>
      <c r="O55" s="496"/>
      <c r="P55" s="496"/>
      <c r="Q55" s="496"/>
      <c r="R55" s="70">
        <v>42140</v>
      </c>
      <c r="S55" s="91" t="s">
        <v>133</v>
      </c>
      <c r="T55" s="40">
        <v>11</v>
      </c>
      <c r="U55" s="40">
        <v>1</v>
      </c>
      <c r="V55" s="40" t="s">
        <v>86</v>
      </c>
      <c r="W55" s="40" t="s">
        <v>87</v>
      </c>
      <c r="X55" s="40"/>
      <c r="Y55" s="40">
        <v>0</v>
      </c>
      <c r="Z55" s="41">
        <v>0</v>
      </c>
      <c r="AA55" s="40">
        <v>0</v>
      </c>
      <c r="AB55" s="41">
        <v>0</v>
      </c>
      <c r="AC55" s="40">
        <v>0</v>
      </c>
      <c r="AD55" s="41">
        <v>0</v>
      </c>
      <c r="AE55" s="59">
        <f t="shared" si="1"/>
        <v>0</v>
      </c>
      <c r="AF55" s="43">
        <f t="shared" si="2"/>
        <v>0</v>
      </c>
      <c r="AG55" s="40">
        <v>0</v>
      </c>
      <c r="AH55" s="41">
        <v>0</v>
      </c>
      <c r="AI55" s="40">
        <v>0</v>
      </c>
      <c r="AJ55" s="41">
        <v>0</v>
      </c>
      <c r="AK55" s="40">
        <v>0</v>
      </c>
      <c r="AL55" s="41">
        <v>0</v>
      </c>
      <c r="AM55" s="42">
        <f t="shared" si="15"/>
        <v>0</v>
      </c>
      <c r="AN55" s="43">
        <f t="shared" si="15"/>
        <v>0</v>
      </c>
      <c r="AO55" s="40">
        <v>0</v>
      </c>
      <c r="AP55" s="41">
        <v>0</v>
      </c>
      <c r="AQ55" s="40">
        <v>0</v>
      </c>
      <c r="AR55" s="41">
        <v>0</v>
      </c>
      <c r="AS55" s="40">
        <v>0</v>
      </c>
      <c r="AT55" s="41">
        <v>0</v>
      </c>
      <c r="AU55" s="59">
        <f t="shared" si="14"/>
        <v>0</v>
      </c>
      <c r="AV55" s="43">
        <f t="shared" si="13"/>
        <v>0</v>
      </c>
      <c r="AW55" s="40">
        <v>0</v>
      </c>
      <c r="AX55" s="41">
        <v>14400</v>
      </c>
      <c r="AY55" s="40">
        <v>0</v>
      </c>
      <c r="AZ55" s="41">
        <v>0</v>
      </c>
      <c r="BA55" s="40">
        <v>0</v>
      </c>
      <c r="BB55" s="41">
        <v>0</v>
      </c>
      <c r="BC55" s="59">
        <f t="shared" si="16"/>
        <v>0</v>
      </c>
      <c r="BD55" s="43">
        <f t="shared" ref="BD55:BD60" si="17">AX55+AZ55+BB55</f>
        <v>14400</v>
      </c>
      <c r="BE55" s="61">
        <f t="shared" si="10"/>
        <v>0</v>
      </c>
      <c r="BF55" s="62">
        <f t="shared" si="11"/>
        <v>14400</v>
      </c>
      <c r="BG55" s="92"/>
      <c r="BH55" s="93"/>
      <c r="BI55" s="93"/>
      <c r="BJ55" s="94"/>
      <c r="BK55" s="94"/>
      <c r="BL55" s="95"/>
      <c r="BM55" s="66"/>
    </row>
    <row r="56" spans="1:73" s="7" customFormat="1" ht="15" customHeight="1" x14ac:dyDescent="0.2">
      <c r="A56" s="20"/>
      <c r="B56" s="19"/>
      <c r="C56" s="20"/>
      <c r="D56" s="36"/>
      <c r="E56" s="36"/>
      <c r="F56" s="36"/>
      <c r="G56" s="22"/>
      <c r="H56" s="36"/>
      <c r="I56" s="36"/>
      <c r="J56" s="36"/>
      <c r="K56" s="23"/>
      <c r="L56" s="494"/>
      <c r="M56" s="495"/>
      <c r="N56" s="496"/>
      <c r="O56" s="496"/>
      <c r="P56" s="496"/>
      <c r="Q56" s="496"/>
      <c r="R56" s="70">
        <v>42510</v>
      </c>
      <c r="S56" s="91" t="s">
        <v>134</v>
      </c>
      <c r="T56" s="40">
        <v>11</v>
      </c>
      <c r="U56" s="40">
        <v>1</v>
      </c>
      <c r="V56" s="40" t="s">
        <v>86</v>
      </c>
      <c r="W56" s="40" t="s">
        <v>87</v>
      </c>
      <c r="X56" s="40"/>
      <c r="Y56" s="40">
        <v>0</v>
      </c>
      <c r="Z56" s="41">
        <v>0</v>
      </c>
      <c r="AA56" s="40">
        <v>0</v>
      </c>
      <c r="AB56" s="41">
        <v>0</v>
      </c>
      <c r="AC56" s="40">
        <v>0</v>
      </c>
      <c r="AD56" s="41">
        <v>0</v>
      </c>
      <c r="AE56" s="59">
        <f t="shared" si="1"/>
        <v>0</v>
      </c>
      <c r="AF56" s="43">
        <f t="shared" si="2"/>
        <v>0</v>
      </c>
      <c r="AG56" s="40">
        <v>0</v>
      </c>
      <c r="AH56" s="41">
        <v>0</v>
      </c>
      <c r="AI56" s="40">
        <v>0</v>
      </c>
      <c r="AJ56" s="41">
        <v>0</v>
      </c>
      <c r="AK56" s="40">
        <v>0</v>
      </c>
      <c r="AL56" s="41">
        <v>0</v>
      </c>
      <c r="AM56" s="42">
        <f t="shared" si="15"/>
        <v>0</v>
      </c>
      <c r="AN56" s="43">
        <f t="shared" si="15"/>
        <v>0</v>
      </c>
      <c r="AO56" s="40">
        <v>0</v>
      </c>
      <c r="AP56" s="41">
        <v>0</v>
      </c>
      <c r="AQ56" s="40">
        <v>0</v>
      </c>
      <c r="AR56" s="41">
        <v>0</v>
      </c>
      <c r="AS56" s="40">
        <v>0</v>
      </c>
      <c r="AT56" s="41">
        <v>0</v>
      </c>
      <c r="AU56" s="59">
        <f t="shared" si="14"/>
        <v>0</v>
      </c>
      <c r="AV56" s="43">
        <f t="shared" si="13"/>
        <v>0</v>
      </c>
      <c r="AW56" s="40">
        <v>0</v>
      </c>
      <c r="AX56" s="41">
        <v>12000</v>
      </c>
      <c r="AY56" s="40">
        <v>0</v>
      </c>
      <c r="AZ56" s="41">
        <v>0</v>
      </c>
      <c r="BA56" s="40">
        <v>0</v>
      </c>
      <c r="BB56" s="41">
        <v>0</v>
      </c>
      <c r="BC56" s="59">
        <f t="shared" si="16"/>
        <v>0</v>
      </c>
      <c r="BD56" s="43">
        <f t="shared" si="17"/>
        <v>12000</v>
      </c>
      <c r="BE56" s="61">
        <f t="shared" si="10"/>
        <v>0</v>
      </c>
      <c r="BF56" s="62">
        <f t="shared" si="11"/>
        <v>12000</v>
      </c>
      <c r="BG56" s="92"/>
      <c r="BH56" s="93"/>
      <c r="BI56" s="93"/>
      <c r="BJ56" s="94"/>
      <c r="BK56" s="94"/>
      <c r="BL56" s="95"/>
      <c r="BM56" s="66"/>
    </row>
    <row r="57" spans="1:73" s="7" customFormat="1" ht="15" customHeight="1" x14ac:dyDescent="0.2">
      <c r="A57" s="20"/>
      <c r="B57" s="19"/>
      <c r="C57" s="20"/>
      <c r="D57" s="36"/>
      <c r="E57" s="36"/>
      <c r="F57" s="36"/>
      <c r="G57" s="22"/>
      <c r="H57" s="36"/>
      <c r="I57" s="36"/>
      <c r="J57" s="36"/>
      <c r="K57" s="23"/>
      <c r="L57" s="494"/>
      <c r="M57" s="495"/>
      <c r="N57" s="496"/>
      <c r="O57" s="496"/>
      <c r="P57" s="496"/>
      <c r="Q57" s="496"/>
      <c r="R57" s="70">
        <v>42600</v>
      </c>
      <c r="S57" s="91" t="s">
        <v>135</v>
      </c>
      <c r="T57" s="40">
        <v>11</v>
      </c>
      <c r="U57" s="40">
        <v>1</v>
      </c>
      <c r="V57" s="40" t="s">
        <v>86</v>
      </c>
      <c r="W57" s="40" t="s">
        <v>87</v>
      </c>
      <c r="X57" s="40"/>
      <c r="Y57" s="40">
        <v>0</v>
      </c>
      <c r="Z57" s="41">
        <v>0</v>
      </c>
      <c r="AA57" s="40">
        <v>0</v>
      </c>
      <c r="AB57" s="41">
        <v>0</v>
      </c>
      <c r="AC57" s="40">
        <v>0</v>
      </c>
      <c r="AD57" s="41">
        <v>0</v>
      </c>
      <c r="AE57" s="59">
        <f t="shared" si="1"/>
        <v>0</v>
      </c>
      <c r="AF57" s="43">
        <f t="shared" si="2"/>
        <v>0</v>
      </c>
      <c r="AG57" s="40">
        <v>0</v>
      </c>
      <c r="AH57" s="41">
        <v>0</v>
      </c>
      <c r="AI57" s="40">
        <v>0</v>
      </c>
      <c r="AJ57" s="41">
        <v>0</v>
      </c>
      <c r="AK57" s="40">
        <v>0</v>
      </c>
      <c r="AL57" s="41">
        <v>0</v>
      </c>
      <c r="AM57" s="42">
        <v>1</v>
      </c>
      <c r="AN57" s="43">
        <f>AH57+AJ57+AL57</f>
        <v>0</v>
      </c>
      <c r="AO57" s="40">
        <v>0</v>
      </c>
      <c r="AP57" s="41">
        <v>0</v>
      </c>
      <c r="AQ57" s="40">
        <v>0</v>
      </c>
      <c r="AR57" s="41">
        <v>0</v>
      </c>
      <c r="AS57" s="40">
        <v>0</v>
      </c>
      <c r="AT57" s="41">
        <v>0</v>
      </c>
      <c r="AU57" s="59">
        <f t="shared" si="14"/>
        <v>0</v>
      </c>
      <c r="AV57" s="43">
        <f t="shared" si="13"/>
        <v>0</v>
      </c>
      <c r="AW57" s="40">
        <v>0</v>
      </c>
      <c r="AX57" s="41">
        <v>833000</v>
      </c>
      <c r="AY57" s="40">
        <v>0</v>
      </c>
      <c r="AZ57" s="41">
        <v>0</v>
      </c>
      <c r="BA57" s="40">
        <v>0</v>
      </c>
      <c r="BB57" s="41">
        <v>0</v>
      </c>
      <c r="BC57" s="59">
        <f t="shared" si="16"/>
        <v>0</v>
      </c>
      <c r="BD57" s="43">
        <f t="shared" si="17"/>
        <v>833000</v>
      </c>
      <c r="BE57" s="61">
        <f t="shared" si="10"/>
        <v>1</v>
      </c>
      <c r="BF57" s="62">
        <f t="shared" si="11"/>
        <v>833000</v>
      </c>
      <c r="BG57" s="92"/>
      <c r="BH57" s="93"/>
      <c r="BI57" s="93"/>
      <c r="BJ57" s="94"/>
      <c r="BK57" s="94"/>
      <c r="BL57" s="95"/>
      <c r="BM57" s="66"/>
    </row>
    <row r="58" spans="1:73" s="7" customFormat="1" ht="15" customHeight="1" x14ac:dyDescent="0.2">
      <c r="A58" s="20"/>
      <c r="B58" s="19"/>
      <c r="C58" s="20"/>
      <c r="D58" s="36"/>
      <c r="E58" s="36"/>
      <c r="F58" s="36"/>
      <c r="G58" s="22"/>
      <c r="H58" s="36"/>
      <c r="I58" s="36"/>
      <c r="J58" s="36"/>
      <c r="K58" s="23"/>
      <c r="L58" s="494"/>
      <c r="M58" s="495"/>
      <c r="N58" s="496"/>
      <c r="O58" s="496"/>
      <c r="P58" s="496"/>
      <c r="Q58" s="496"/>
      <c r="R58" s="70">
        <v>42710</v>
      </c>
      <c r="S58" s="91" t="s">
        <v>136</v>
      </c>
      <c r="T58" s="40">
        <v>11</v>
      </c>
      <c r="U58" s="40">
        <v>1</v>
      </c>
      <c r="V58" s="40" t="s">
        <v>86</v>
      </c>
      <c r="W58" s="40" t="s">
        <v>87</v>
      </c>
      <c r="X58" s="40"/>
      <c r="Y58" s="40">
        <v>0</v>
      </c>
      <c r="Z58" s="41">
        <v>0</v>
      </c>
      <c r="AA58" s="40">
        <v>0</v>
      </c>
      <c r="AB58" s="41">
        <v>0</v>
      </c>
      <c r="AC58" s="40">
        <v>0</v>
      </c>
      <c r="AD58" s="41">
        <v>0</v>
      </c>
      <c r="AE58" s="59">
        <f t="shared" si="1"/>
        <v>0</v>
      </c>
      <c r="AF58" s="43">
        <f t="shared" si="2"/>
        <v>0</v>
      </c>
      <c r="AG58" s="40">
        <v>0</v>
      </c>
      <c r="AH58" s="41">
        <v>0</v>
      </c>
      <c r="AI58" s="40">
        <v>0</v>
      </c>
      <c r="AJ58" s="41">
        <v>0</v>
      </c>
      <c r="AK58" s="40">
        <v>0</v>
      </c>
      <c r="AL58" s="41">
        <v>0</v>
      </c>
      <c r="AM58" s="42">
        <f>AG58+AI58+AK58</f>
        <v>0</v>
      </c>
      <c r="AN58" s="43">
        <f>AH58+AJ58+AL58</f>
        <v>0</v>
      </c>
      <c r="AO58" s="40">
        <v>0</v>
      </c>
      <c r="AP58" s="41">
        <v>0</v>
      </c>
      <c r="AQ58" s="40">
        <v>0</v>
      </c>
      <c r="AR58" s="41">
        <v>0</v>
      </c>
      <c r="AS58" s="40">
        <v>0</v>
      </c>
      <c r="AT58" s="41">
        <v>0</v>
      </c>
      <c r="AU58" s="59">
        <f t="shared" si="14"/>
        <v>0</v>
      </c>
      <c r="AV58" s="43">
        <f t="shared" si="13"/>
        <v>0</v>
      </c>
      <c r="AW58" s="40">
        <v>0</v>
      </c>
      <c r="AX58" s="41">
        <v>1000000</v>
      </c>
      <c r="AY58" s="40">
        <v>0</v>
      </c>
      <c r="AZ58" s="41">
        <v>0</v>
      </c>
      <c r="BA58" s="40">
        <v>0</v>
      </c>
      <c r="BB58" s="41">
        <v>0</v>
      </c>
      <c r="BC58" s="59">
        <f t="shared" si="16"/>
        <v>0</v>
      </c>
      <c r="BD58" s="43">
        <f t="shared" si="17"/>
        <v>1000000</v>
      </c>
      <c r="BE58" s="61">
        <f t="shared" si="10"/>
        <v>0</v>
      </c>
      <c r="BF58" s="62">
        <f t="shared" si="11"/>
        <v>1000000</v>
      </c>
      <c r="BG58" s="92"/>
      <c r="BH58" s="93"/>
      <c r="BI58" s="93"/>
      <c r="BJ58" s="94"/>
      <c r="BK58" s="94"/>
      <c r="BL58" s="95"/>
      <c r="BM58" s="66"/>
    </row>
    <row r="59" spans="1:73" s="7" customFormat="1" ht="15" customHeight="1" x14ac:dyDescent="0.2">
      <c r="A59" s="20"/>
      <c r="B59" s="19"/>
      <c r="C59" s="20"/>
      <c r="D59" s="36"/>
      <c r="E59" s="36"/>
      <c r="F59" s="36"/>
      <c r="G59" s="22"/>
      <c r="H59" s="36"/>
      <c r="I59" s="36"/>
      <c r="J59" s="36"/>
      <c r="K59" s="23"/>
      <c r="L59" s="494"/>
      <c r="M59" s="495"/>
      <c r="N59" s="496"/>
      <c r="O59" s="496"/>
      <c r="P59" s="496"/>
      <c r="Q59" s="496"/>
      <c r="R59" s="70">
        <v>42900</v>
      </c>
      <c r="S59" s="91" t="s">
        <v>137</v>
      </c>
      <c r="T59" s="40">
        <v>11</v>
      </c>
      <c r="U59" s="40">
        <v>1</v>
      </c>
      <c r="V59" s="40" t="s">
        <v>86</v>
      </c>
      <c r="W59" s="40" t="s">
        <v>87</v>
      </c>
      <c r="X59" s="40"/>
      <c r="Y59" s="40">
        <v>0</v>
      </c>
      <c r="Z59" s="41">
        <v>0</v>
      </c>
      <c r="AA59" s="40">
        <v>0</v>
      </c>
      <c r="AB59" s="41">
        <v>0</v>
      </c>
      <c r="AC59" s="40">
        <v>0</v>
      </c>
      <c r="AD59" s="41">
        <v>0</v>
      </c>
      <c r="AE59" s="59">
        <f t="shared" si="1"/>
        <v>0</v>
      </c>
      <c r="AF59" s="43">
        <f t="shared" si="2"/>
        <v>0</v>
      </c>
      <c r="AG59" s="40">
        <v>0</v>
      </c>
      <c r="AH59" s="41">
        <v>0</v>
      </c>
      <c r="AI59" s="40">
        <v>0</v>
      </c>
      <c r="AJ59" s="41">
        <v>0</v>
      </c>
      <c r="AK59" s="40">
        <v>0</v>
      </c>
      <c r="AL59" s="41">
        <v>0</v>
      </c>
      <c r="AM59" s="42">
        <f>AG59+AI59+AK59</f>
        <v>0</v>
      </c>
      <c r="AN59" s="43">
        <f>AH59+AJ59+AL59</f>
        <v>0</v>
      </c>
      <c r="AO59" s="40">
        <v>0</v>
      </c>
      <c r="AP59" s="41">
        <v>0</v>
      </c>
      <c r="AQ59" s="40">
        <v>0</v>
      </c>
      <c r="AR59" s="41">
        <v>0</v>
      </c>
      <c r="AS59" s="40">
        <v>0</v>
      </c>
      <c r="AT59" s="41">
        <v>0</v>
      </c>
      <c r="AU59" s="59">
        <f t="shared" si="14"/>
        <v>0</v>
      </c>
      <c r="AV59" s="43">
        <f t="shared" si="13"/>
        <v>0</v>
      </c>
      <c r="AW59" s="40">
        <v>0</v>
      </c>
      <c r="AX59" s="41">
        <v>20000</v>
      </c>
      <c r="AY59" s="40">
        <v>0</v>
      </c>
      <c r="AZ59" s="41">
        <v>0</v>
      </c>
      <c r="BA59" s="40">
        <v>0</v>
      </c>
      <c r="BB59" s="41">
        <v>0</v>
      </c>
      <c r="BC59" s="59">
        <f t="shared" si="16"/>
        <v>0</v>
      </c>
      <c r="BD59" s="43">
        <f t="shared" si="17"/>
        <v>20000</v>
      </c>
      <c r="BE59" s="61">
        <f t="shared" si="10"/>
        <v>0</v>
      </c>
      <c r="BF59" s="62">
        <f t="shared" si="11"/>
        <v>20000</v>
      </c>
      <c r="BG59" s="92"/>
      <c r="BH59" s="93"/>
      <c r="BI59" s="93"/>
      <c r="BJ59" s="94"/>
      <c r="BK59" s="94"/>
      <c r="BL59" s="95"/>
      <c r="BM59" s="66"/>
    </row>
    <row r="60" spans="1:73" s="7" customFormat="1" ht="15" customHeight="1" x14ac:dyDescent="0.2">
      <c r="A60" s="20"/>
      <c r="B60" s="19"/>
      <c r="C60" s="20"/>
      <c r="D60" s="36"/>
      <c r="E60" s="36"/>
      <c r="F60" s="36"/>
      <c r="G60" s="22"/>
      <c r="H60" s="36"/>
      <c r="I60" s="36"/>
      <c r="J60" s="36"/>
      <c r="K60" s="23"/>
      <c r="L60" s="56"/>
      <c r="M60" s="495"/>
      <c r="N60" s="496"/>
      <c r="O60" s="496"/>
      <c r="P60" s="496"/>
      <c r="Q60" s="496"/>
      <c r="R60" s="70">
        <v>51220</v>
      </c>
      <c r="S60" s="91" t="s">
        <v>138</v>
      </c>
      <c r="T60" s="40">
        <v>11</v>
      </c>
      <c r="U60" s="40">
        <v>1</v>
      </c>
      <c r="V60" s="40" t="s">
        <v>86</v>
      </c>
      <c r="W60" s="40" t="s">
        <v>87</v>
      </c>
      <c r="X60" s="40"/>
      <c r="Y60" s="40">
        <v>0</v>
      </c>
      <c r="Z60" s="41">
        <v>0</v>
      </c>
      <c r="AA60" s="40">
        <v>0</v>
      </c>
      <c r="AB60" s="41">
        <v>0</v>
      </c>
      <c r="AC60" s="40">
        <v>0</v>
      </c>
      <c r="AD60" s="41">
        <v>0</v>
      </c>
      <c r="AE60" s="59">
        <f t="shared" si="1"/>
        <v>0</v>
      </c>
      <c r="AF60" s="43">
        <f t="shared" si="2"/>
        <v>0</v>
      </c>
      <c r="AG60" s="40">
        <v>0</v>
      </c>
      <c r="AH60" s="41">
        <v>0</v>
      </c>
      <c r="AI60" s="40">
        <v>0</v>
      </c>
      <c r="AJ60" s="41">
        <v>0</v>
      </c>
      <c r="AK60" s="40">
        <v>0</v>
      </c>
      <c r="AL60" s="41">
        <v>0</v>
      </c>
      <c r="AM60" s="42">
        <f>AG60+AI60+AK60</f>
        <v>0</v>
      </c>
      <c r="AN60" s="43">
        <f>AH60+AJ60+AL60</f>
        <v>0</v>
      </c>
      <c r="AO60" s="40">
        <v>0</v>
      </c>
      <c r="AP60" s="41">
        <v>0</v>
      </c>
      <c r="AQ60" s="40">
        <v>0</v>
      </c>
      <c r="AR60" s="41">
        <v>0</v>
      </c>
      <c r="AS60" s="40">
        <v>0</v>
      </c>
      <c r="AT60" s="41">
        <v>0</v>
      </c>
      <c r="AU60" s="59">
        <f t="shared" si="14"/>
        <v>0</v>
      </c>
      <c r="AV60" s="43">
        <f t="shared" si="13"/>
        <v>0</v>
      </c>
      <c r="AW60" s="40">
        <v>0</v>
      </c>
      <c r="AX60" s="41">
        <v>1312500</v>
      </c>
      <c r="AY60" s="40">
        <v>0</v>
      </c>
      <c r="AZ60" s="41">
        <v>0</v>
      </c>
      <c r="BA60" s="40">
        <v>0</v>
      </c>
      <c r="BB60" s="41">
        <v>0</v>
      </c>
      <c r="BC60" s="59">
        <f t="shared" si="16"/>
        <v>0</v>
      </c>
      <c r="BD60" s="43">
        <f t="shared" si="17"/>
        <v>1312500</v>
      </c>
      <c r="BE60" s="61">
        <f t="shared" si="10"/>
        <v>0</v>
      </c>
      <c r="BF60" s="62">
        <f t="shared" si="11"/>
        <v>1312500</v>
      </c>
      <c r="BG60" s="92"/>
      <c r="BH60" s="93"/>
      <c r="BI60" s="93"/>
      <c r="BJ60" s="94"/>
      <c r="BK60" s="94"/>
      <c r="BL60" s="95"/>
      <c r="BM60" s="66"/>
    </row>
    <row r="61" spans="1:73" s="8" customFormat="1" ht="62.25" customHeight="1" x14ac:dyDescent="0.2">
      <c r="A61" s="498" t="s">
        <v>139</v>
      </c>
      <c r="B61" s="96" t="s">
        <v>140</v>
      </c>
      <c r="C61" s="499" t="s">
        <v>141</v>
      </c>
      <c r="D61" s="499" t="s">
        <v>142</v>
      </c>
      <c r="E61" s="97" t="s">
        <v>143</v>
      </c>
      <c r="F61" s="98" t="s">
        <v>144</v>
      </c>
      <c r="G61" s="500">
        <v>1</v>
      </c>
      <c r="H61" s="500">
        <v>18</v>
      </c>
      <c r="I61" s="500">
        <v>23</v>
      </c>
      <c r="J61" s="500">
        <v>0</v>
      </c>
      <c r="K61" s="501">
        <v>1</v>
      </c>
      <c r="L61" s="502" t="s">
        <v>145</v>
      </c>
      <c r="M61" s="502"/>
      <c r="N61" s="99"/>
      <c r="O61" s="99"/>
      <c r="P61" s="100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101"/>
      <c r="BH61" s="102"/>
      <c r="BI61" s="102"/>
      <c r="BJ61" s="102"/>
      <c r="BK61" s="102"/>
      <c r="BL61" s="103"/>
      <c r="BM61" s="7"/>
      <c r="BN61" s="7"/>
      <c r="BO61" s="7"/>
      <c r="BP61" s="7"/>
      <c r="BQ61" s="7"/>
      <c r="BR61" s="7"/>
      <c r="BS61" s="7"/>
      <c r="BT61" s="7"/>
      <c r="BU61" s="7"/>
    </row>
    <row r="62" spans="1:73" s="8" customFormat="1" ht="48" customHeight="1" x14ac:dyDescent="0.2">
      <c r="A62" s="498"/>
      <c r="B62" s="104"/>
      <c r="C62" s="499"/>
      <c r="D62" s="499"/>
      <c r="E62" s="105" t="s">
        <v>146</v>
      </c>
      <c r="F62" s="106">
        <v>1119340</v>
      </c>
      <c r="G62" s="500"/>
      <c r="H62" s="500"/>
      <c r="I62" s="500"/>
      <c r="J62" s="500"/>
      <c r="K62" s="501"/>
      <c r="L62" s="107">
        <v>3</v>
      </c>
      <c r="M62" s="108" t="s">
        <v>147</v>
      </c>
      <c r="N62" s="109">
        <v>32</v>
      </c>
      <c r="O62" s="109" t="s">
        <v>148</v>
      </c>
      <c r="P62" s="109">
        <v>1</v>
      </c>
      <c r="Q62" s="109" t="s">
        <v>83</v>
      </c>
      <c r="R62" s="52" t="s">
        <v>109</v>
      </c>
      <c r="S62" s="53" t="s">
        <v>110</v>
      </c>
      <c r="T62" s="51">
        <v>11</v>
      </c>
      <c r="U62" s="51">
        <v>1</v>
      </c>
      <c r="V62" s="51" t="s">
        <v>86</v>
      </c>
      <c r="W62" s="110" t="s">
        <v>149</v>
      </c>
      <c r="X62" s="110" t="s">
        <v>150</v>
      </c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9">
        <v>1</v>
      </c>
      <c r="AL62" s="111">
        <f>AL64+AL65+AL66+AL67+AL68+AL69</f>
        <v>473413.8</v>
      </c>
      <c r="AM62" s="109">
        <v>1</v>
      </c>
      <c r="AN62" s="111">
        <f>AN64+AN65+AN66+AN67+AN68+AN69</f>
        <v>473413.8</v>
      </c>
      <c r="AO62" s="107"/>
      <c r="AP62" s="107"/>
      <c r="AQ62" s="107"/>
      <c r="AR62" s="107"/>
      <c r="AS62" s="107"/>
      <c r="AT62" s="107"/>
      <c r="AU62" s="107"/>
      <c r="AV62" s="107"/>
      <c r="AW62" s="109">
        <v>1</v>
      </c>
      <c r="AX62" s="111">
        <f>AX70+AX71+AX72+AX73</f>
        <v>377719.6</v>
      </c>
      <c r="AY62" s="107"/>
      <c r="AZ62" s="107"/>
      <c r="BA62" s="107"/>
      <c r="BB62" s="107"/>
      <c r="BC62" s="109">
        <v>1</v>
      </c>
      <c r="BD62" s="111">
        <f>BD70+BD71+BD72+BD73</f>
        <v>377719.6</v>
      </c>
      <c r="BE62" s="107">
        <v>1</v>
      </c>
      <c r="BF62" s="112">
        <f>BD62+AN62</f>
        <v>851133.39999999991</v>
      </c>
      <c r="BG62" s="113"/>
      <c r="BH62" s="114"/>
      <c r="BI62" s="114"/>
      <c r="BJ62" s="114"/>
      <c r="BK62" s="114"/>
      <c r="BL62" s="115"/>
      <c r="BM62" s="7"/>
      <c r="BN62" s="7"/>
      <c r="BO62" s="7"/>
      <c r="BP62" s="7"/>
      <c r="BQ62" s="7"/>
      <c r="BR62" s="7"/>
      <c r="BS62" s="7"/>
      <c r="BT62" s="7"/>
      <c r="BU62" s="7"/>
    </row>
    <row r="63" spans="1:73" s="8" customFormat="1" ht="51" customHeight="1" x14ac:dyDescent="0.2">
      <c r="A63" s="498"/>
      <c r="B63" s="104"/>
      <c r="C63" s="499"/>
      <c r="D63" s="499"/>
      <c r="E63" s="503"/>
      <c r="F63" s="504"/>
      <c r="G63" s="500"/>
      <c r="H63" s="500"/>
      <c r="I63" s="500"/>
      <c r="J63" s="500"/>
      <c r="K63" s="501"/>
      <c r="L63" s="116">
        <v>3.1</v>
      </c>
      <c r="M63" s="117" t="s">
        <v>151</v>
      </c>
      <c r="N63" s="118">
        <v>32</v>
      </c>
      <c r="O63" s="118" t="s">
        <v>148</v>
      </c>
      <c r="P63" s="118">
        <v>1</v>
      </c>
      <c r="Q63" s="118" t="s">
        <v>83</v>
      </c>
      <c r="R63" s="119"/>
      <c r="T63" s="40"/>
      <c r="U63" s="40"/>
      <c r="V63" s="40"/>
      <c r="W63" s="118"/>
      <c r="X63" s="117"/>
      <c r="Y63" s="116"/>
      <c r="Z63" s="116"/>
      <c r="AA63" s="116"/>
      <c r="AB63" s="116"/>
      <c r="AC63" s="116"/>
      <c r="AD63" s="116"/>
      <c r="AE63" s="42"/>
      <c r="AF63" s="42"/>
      <c r="AG63" s="116"/>
      <c r="AH63" s="116"/>
      <c r="AI63" s="116"/>
      <c r="AJ63" s="116"/>
      <c r="AK63" s="118">
        <v>1</v>
      </c>
      <c r="AL63" s="120">
        <v>0</v>
      </c>
      <c r="AM63" s="121">
        <v>1</v>
      </c>
      <c r="AN63" s="122">
        <f t="shared" ref="AN63:AN69" si="18">AL63+AJ63+AH63</f>
        <v>0</v>
      </c>
      <c r="AO63" s="116"/>
      <c r="AP63" s="116"/>
      <c r="AQ63" s="116"/>
      <c r="AR63" s="116"/>
      <c r="AS63" s="116"/>
      <c r="AT63" s="116"/>
      <c r="AU63" s="42"/>
      <c r="AV63" s="42"/>
      <c r="AW63" s="118"/>
      <c r="AX63" s="118"/>
      <c r="AY63" s="116"/>
      <c r="AZ63" s="116"/>
      <c r="BA63" s="116"/>
      <c r="BB63" s="116"/>
      <c r="BC63" s="42"/>
      <c r="BD63" s="43"/>
      <c r="BE63" s="123">
        <v>1</v>
      </c>
      <c r="BF63" s="62">
        <f t="shared" ref="BF63:BF73" si="19">BD63+AV63+AN63+AF63</f>
        <v>0</v>
      </c>
      <c r="BG63" s="124"/>
      <c r="BH63" s="125"/>
      <c r="BI63" s="125"/>
      <c r="BJ63" s="125"/>
      <c r="BK63" s="125"/>
      <c r="BL63" s="126"/>
      <c r="BM63" s="7"/>
      <c r="BN63" s="7"/>
      <c r="BO63" s="7"/>
      <c r="BP63" s="7"/>
      <c r="BQ63" s="7"/>
      <c r="BR63" s="7"/>
      <c r="BS63" s="7"/>
      <c r="BT63" s="7"/>
      <c r="BU63" s="7"/>
    </row>
    <row r="64" spans="1:73" s="8" customFormat="1" ht="46.5" customHeight="1" x14ac:dyDescent="0.2">
      <c r="A64" s="498"/>
      <c r="B64" s="104"/>
      <c r="C64" s="499"/>
      <c r="D64" s="499"/>
      <c r="E64" s="503"/>
      <c r="F64" s="504"/>
      <c r="G64" s="500"/>
      <c r="H64" s="500"/>
      <c r="I64" s="500"/>
      <c r="J64" s="500"/>
      <c r="K64" s="501"/>
      <c r="L64" s="116">
        <v>3.2</v>
      </c>
      <c r="M64" s="127" t="s">
        <v>152</v>
      </c>
      <c r="N64" s="118">
        <v>156</v>
      </c>
      <c r="O64" s="118" t="s">
        <v>153</v>
      </c>
      <c r="P64" s="118">
        <v>1</v>
      </c>
      <c r="Q64" s="118" t="s">
        <v>83</v>
      </c>
      <c r="R64" s="128">
        <v>29100</v>
      </c>
      <c r="S64" s="129" t="s">
        <v>119</v>
      </c>
      <c r="T64" s="40">
        <v>11</v>
      </c>
      <c r="U64" s="40">
        <v>1</v>
      </c>
      <c r="V64" s="40" t="s">
        <v>86</v>
      </c>
      <c r="W64" s="118"/>
      <c r="X64" s="117"/>
      <c r="Y64" s="116"/>
      <c r="Z64" s="116"/>
      <c r="AA64" s="116"/>
      <c r="AB64" s="116"/>
      <c r="AC64" s="116"/>
      <c r="AD64" s="116"/>
      <c r="AE64" s="42"/>
      <c r="AF64" s="42"/>
      <c r="AG64" s="116"/>
      <c r="AH64" s="116"/>
      <c r="AI64" s="116"/>
      <c r="AJ64" s="116"/>
      <c r="AK64" s="118">
        <v>1</v>
      </c>
      <c r="AL64" s="120">
        <v>30000</v>
      </c>
      <c r="AM64" s="121">
        <v>1</v>
      </c>
      <c r="AN64" s="122">
        <f t="shared" si="18"/>
        <v>30000</v>
      </c>
      <c r="AO64" s="116"/>
      <c r="AP64" s="116"/>
      <c r="AQ64" s="116"/>
      <c r="AR64" s="116"/>
      <c r="AS64" s="116"/>
      <c r="AT64" s="116"/>
      <c r="AU64" s="42"/>
      <c r="AV64" s="42"/>
      <c r="AW64" s="118"/>
      <c r="AX64" s="118"/>
      <c r="AY64" s="116"/>
      <c r="AZ64" s="116"/>
      <c r="BA64" s="116"/>
      <c r="BB64" s="116"/>
      <c r="BC64" s="42"/>
      <c r="BD64" s="43"/>
      <c r="BE64" s="123">
        <f t="shared" ref="BE64:BE73" si="20">BC64+AU64+AM64+AE64</f>
        <v>1</v>
      </c>
      <c r="BF64" s="62">
        <f t="shared" si="19"/>
        <v>30000</v>
      </c>
      <c r="BG64" s="124"/>
      <c r="BH64" s="125"/>
      <c r="BI64" s="125"/>
      <c r="BJ64" s="125"/>
      <c r="BK64" s="125"/>
      <c r="BL64" s="126"/>
      <c r="BM64" s="7"/>
      <c r="BN64" s="7"/>
      <c r="BO64" s="7"/>
      <c r="BP64" s="7"/>
      <c r="BQ64" s="7"/>
      <c r="BR64" s="7"/>
      <c r="BS64" s="7"/>
      <c r="BT64" s="7"/>
      <c r="BU64" s="7"/>
    </row>
    <row r="65" spans="1:79" s="8" customFormat="1" ht="27.4" customHeight="1" x14ac:dyDescent="0.2">
      <c r="A65" s="498"/>
      <c r="B65" s="104"/>
      <c r="C65" s="499"/>
      <c r="D65" s="499"/>
      <c r="E65" s="503"/>
      <c r="F65" s="504"/>
      <c r="G65" s="500"/>
      <c r="H65" s="500"/>
      <c r="I65" s="500"/>
      <c r="J65" s="500"/>
      <c r="K65" s="501"/>
      <c r="L65" s="505" t="s">
        <v>154</v>
      </c>
      <c r="M65" s="506" t="s">
        <v>155</v>
      </c>
      <c r="N65" s="507">
        <v>32</v>
      </c>
      <c r="O65" s="507" t="s">
        <v>148</v>
      </c>
      <c r="P65" s="507">
        <v>1</v>
      </c>
      <c r="Q65" s="507" t="s">
        <v>83</v>
      </c>
      <c r="R65" s="128">
        <v>26210</v>
      </c>
      <c r="S65" s="129" t="s">
        <v>118</v>
      </c>
      <c r="T65" s="40">
        <v>11</v>
      </c>
      <c r="U65" s="40">
        <v>1</v>
      </c>
      <c r="V65" s="40" t="s">
        <v>86</v>
      </c>
      <c r="W65" s="118"/>
      <c r="X65" s="117"/>
      <c r="Y65" s="116"/>
      <c r="Z65" s="116"/>
      <c r="AA65" s="116"/>
      <c r="AB65" s="116"/>
      <c r="AC65" s="116"/>
      <c r="AD65" s="116"/>
      <c r="AE65" s="42"/>
      <c r="AF65" s="42"/>
      <c r="AG65" s="116"/>
      <c r="AH65" s="116"/>
      <c r="AI65" s="116"/>
      <c r="AJ65" s="116"/>
      <c r="AK65" s="118">
        <v>1</v>
      </c>
      <c r="AL65" s="120">
        <v>335975</v>
      </c>
      <c r="AM65" s="42">
        <v>1</v>
      </c>
      <c r="AN65" s="122">
        <f t="shared" si="18"/>
        <v>335975</v>
      </c>
      <c r="AO65" s="116"/>
      <c r="AP65" s="116"/>
      <c r="AQ65" s="116"/>
      <c r="AR65" s="116"/>
      <c r="AS65" s="116"/>
      <c r="AT65" s="116"/>
      <c r="AU65" s="42"/>
      <c r="AV65" s="42"/>
      <c r="AW65" s="118"/>
      <c r="AX65" s="118"/>
      <c r="AY65" s="116"/>
      <c r="AZ65" s="116"/>
      <c r="BA65" s="116"/>
      <c r="BB65" s="116"/>
      <c r="BC65" s="42"/>
      <c r="BD65" s="43"/>
      <c r="BE65" s="123">
        <f t="shared" si="20"/>
        <v>1</v>
      </c>
      <c r="BF65" s="62">
        <f t="shared" si="19"/>
        <v>335975</v>
      </c>
      <c r="BG65" s="124"/>
      <c r="BH65" s="125"/>
      <c r="BI65" s="125"/>
      <c r="BJ65" s="125"/>
      <c r="BK65" s="125"/>
      <c r="BL65" s="126"/>
      <c r="BM65" s="7"/>
      <c r="BN65" s="7"/>
      <c r="BO65" s="7"/>
      <c r="BP65" s="7"/>
      <c r="BQ65" s="7"/>
      <c r="BR65" s="7"/>
      <c r="BS65" s="7"/>
      <c r="BT65" s="7"/>
      <c r="BU65" s="7"/>
    </row>
    <row r="66" spans="1:79" s="8" customFormat="1" ht="14.25" x14ac:dyDescent="0.2">
      <c r="A66" s="498"/>
      <c r="B66" s="104"/>
      <c r="C66" s="499"/>
      <c r="D66" s="499"/>
      <c r="E66" s="503"/>
      <c r="F66" s="504"/>
      <c r="G66" s="500"/>
      <c r="H66" s="500"/>
      <c r="I66" s="500"/>
      <c r="J66" s="500"/>
      <c r="K66" s="501"/>
      <c r="L66" s="505"/>
      <c r="M66" s="506"/>
      <c r="N66" s="507"/>
      <c r="O66" s="507"/>
      <c r="P66" s="507"/>
      <c r="Q66" s="507"/>
      <c r="R66" s="117">
        <v>35620</v>
      </c>
      <c r="S66" s="117" t="s">
        <v>126</v>
      </c>
      <c r="T66" s="40">
        <v>11</v>
      </c>
      <c r="U66" s="40">
        <v>1</v>
      </c>
      <c r="V66" s="40" t="s">
        <v>86</v>
      </c>
      <c r="W66" s="118"/>
      <c r="X66" s="117"/>
      <c r="Y66" s="116"/>
      <c r="Z66" s="116"/>
      <c r="AA66" s="116"/>
      <c r="AB66" s="116"/>
      <c r="AC66" s="116"/>
      <c r="AD66" s="116"/>
      <c r="AE66" s="42"/>
      <c r="AF66" s="42"/>
      <c r="AG66" s="116"/>
      <c r="AH66" s="116"/>
      <c r="AI66" s="116"/>
      <c r="AJ66" s="116"/>
      <c r="AK66" s="118">
        <v>1</v>
      </c>
      <c r="AL66" s="120">
        <v>13098.8</v>
      </c>
      <c r="AM66" s="42">
        <v>1</v>
      </c>
      <c r="AN66" s="122">
        <f t="shared" si="18"/>
        <v>13098.8</v>
      </c>
      <c r="AO66" s="116"/>
      <c r="AP66" s="116"/>
      <c r="AQ66" s="116"/>
      <c r="AR66" s="116"/>
      <c r="AS66" s="116"/>
      <c r="AT66" s="116"/>
      <c r="AU66" s="42"/>
      <c r="AV66" s="42"/>
      <c r="AW66" s="118"/>
      <c r="AX66" s="118"/>
      <c r="AY66" s="116"/>
      <c r="AZ66" s="116"/>
      <c r="BA66" s="116"/>
      <c r="BB66" s="116"/>
      <c r="BC66" s="42"/>
      <c r="BD66" s="43"/>
      <c r="BE66" s="123">
        <f t="shared" si="20"/>
        <v>1</v>
      </c>
      <c r="BF66" s="62">
        <f t="shared" si="19"/>
        <v>13098.8</v>
      </c>
      <c r="BG66" s="124"/>
      <c r="BH66" s="125"/>
      <c r="BI66" s="125"/>
      <c r="BJ66" s="125"/>
      <c r="BK66" s="125"/>
      <c r="BL66" s="126"/>
      <c r="BM66" s="7"/>
      <c r="BN66" s="7"/>
      <c r="BO66" s="7"/>
      <c r="BP66" s="7"/>
      <c r="BQ66" s="7"/>
      <c r="BR66" s="7"/>
      <c r="BS66" s="7"/>
      <c r="BT66" s="7"/>
      <c r="BU66" s="7"/>
    </row>
    <row r="67" spans="1:79" s="8" customFormat="1" ht="14.25" x14ac:dyDescent="0.2">
      <c r="A67" s="498"/>
      <c r="B67" s="104"/>
      <c r="C67" s="499"/>
      <c r="D67" s="499"/>
      <c r="E67" s="508"/>
      <c r="F67" s="509"/>
      <c r="G67" s="500"/>
      <c r="H67" s="500"/>
      <c r="I67" s="500"/>
      <c r="J67" s="500"/>
      <c r="K67" s="501"/>
      <c r="L67" s="505"/>
      <c r="M67" s="506"/>
      <c r="N67" s="507"/>
      <c r="O67" s="507"/>
      <c r="P67" s="507"/>
      <c r="Q67" s="507"/>
      <c r="R67" s="117">
        <v>26110</v>
      </c>
      <c r="S67" s="117" t="s">
        <v>117</v>
      </c>
      <c r="T67" s="40">
        <v>11</v>
      </c>
      <c r="U67" s="40">
        <v>1</v>
      </c>
      <c r="V67" s="40" t="s">
        <v>86</v>
      </c>
      <c r="W67" s="118"/>
      <c r="X67" s="117"/>
      <c r="Y67" s="116"/>
      <c r="Z67" s="116"/>
      <c r="AA67" s="116"/>
      <c r="AB67" s="116"/>
      <c r="AC67" s="116"/>
      <c r="AD67" s="116"/>
      <c r="AE67" s="42"/>
      <c r="AF67" s="42"/>
      <c r="AG67" s="116"/>
      <c r="AH67" s="116"/>
      <c r="AI67" s="116"/>
      <c r="AJ67" s="116"/>
      <c r="AK67" s="118">
        <v>1</v>
      </c>
      <c r="AL67" s="120">
        <v>20000</v>
      </c>
      <c r="AM67" s="42">
        <v>1</v>
      </c>
      <c r="AN67" s="122">
        <f t="shared" si="18"/>
        <v>20000</v>
      </c>
      <c r="AO67" s="116"/>
      <c r="AP67" s="116"/>
      <c r="AQ67" s="116"/>
      <c r="AR67" s="116"/>
      <c r="AS67" s="116"/>
      <c r="AT67" s="116"/>
      <c r="AU67" s="42"/>
      <c r="AV67" s="42"/>
      <c r="AW67" s="118"/>
      <c r="AX67" s="118"/>
      <c r="AY67" s="116"/>
      <c r="AZ67" s="116"/>
      <c r="BA67" s="116"/>
      <c r="BB67" s="116"/>
      <c r="BC67" s="42"/>
      <c r="BD67" s="43"/>
      <c r="BE67" s="123">
        <f t="shared" si="20"/>
        <v>1</v>
      </c>
      <c r="BF67" s="62">
        <f t="shared" si="19"/>
        <v>20000</v>
      </c>
      <c r="BG67" s="124"/>
      <c r="BH67" s="130"/>
      <c r="BI67" s="130"/>
      <c r="BJ67" s="130"/>
      <c r="BK67" s="130"/>
      <c r="BL67" s="131"/>
      <c r="BM67" s="132"/>
      <c r="BN67" s="7"/>
      <c r="BO67" s="7"/>
      <c r="BP67" s="7"/>
      <c r="BQ67" s="7"/>
      <c r="BR67" s="7"/>
      <c r="BS67" s="7"/>
      <c r="BT67" s="7"/>
      <c r="BU67" s="7"/>
    </row>
    <row r="68" spans="1:79" s="8" customFormat="1" ht="14.25" x14ac:dyDescent="0.2">
      <c r="A68" s="498"/>
      <c r="B68" s="104"/>
      <c r="C68" s="499"/>
      <c r="D68" s="499"/>
      <c r="E68" s="508"/>
      <c r="F68" s="509"/>
      <c r="G68" s="500"/>
      <c r="H68" s="500"/>
      <c r="I68" s="500"/>
      <c r="J68" s="500"/>
      <c r="K68" s="501"/>
      <c r="L68" s="505"/>
      <c r="M68" s="506"/>
      <c r="N68" s="507"/>
      <c r="O68" s="507"/>
      <c r="P68" s="507"/>
      <c r="Q68" s="507"/>
      <c r="R68" s="128">
        <v>29100</v>
      </c>
      <c r="S68" s="129" t="s">
        <v>119</v>
      </c>
      <c r="T68" s="40">
        <v>11</v>
      </c>
      <c r="U68" s="40">
        <v>1</v>
      </c>
      <c r="V68" s="40" t="s">
        <v>86</v>
      </c>
      <c r="W68" s="118"/>
      <c r="X68" s="117"/>
      <c r="Y68" s="116"/>
      <c r="Z68" s="116"/>
      <c r="AA68" s="116"/>
      <c r="AB68" s="116"/>
      <c r="AC68" s="116"/>
      <c r="AD68" s="116"/>
      <c r="AE68" s="42"/>
      <c r="AF68" s="42"/>
      <c r="AG68" s="116"/>
      <c r="AH68" s="116"/>
      <c r="AI68" s="116"/>
      <c r="AJ68" s="116"/>
      <c r="AK68" s="118">
        <v>1</v>
      </c>
      <c r="AL68" s="120">
        <v>72000</v>
      </c>
      <c r="AM68" s="42">
        <v>1</v>
      </c>
      <c r="AN68" s="122">
        <f t="shared" si="18"/>
        <v>72000</v>
      </c>
      <c r="AO68" s="116"/>
      <c r="AP68" s="116"/>
      <c r="AQ68" s="116"/>
      <c r="AR68" s="116"/>
      <c r="AS68" s="116"/>
      <c r="AT68" s="116"/>
      <c r="AU68" s="42"/>
      <c r="AV68" s="42"/>
      <c r="AW68" s="118"/>
      <c r="AX68" s="118"/>
      <c r="AY68" s="116"/>
      <c r="AZ68" s="116"/>
      <c r="BA68" s="116"/>
      <c r="BB68" s="116"/>
      <c r="BC68" s="42"/>
      <c r="BD68" s="43"/>
      <c r="BE68" s="123">
        <f t="shared" si="20"/>
        <v>1</v>
      </c>
      <c r="BF68" s="62">
        <f t="shared" si="19"/>
        <v>72000</v>
      </c>
      <c r="BG68" s="124"/>
      <c r="BH68" s="125"/>
      <c r="BI68" s="125"/>
      <c r="BJ68" s="125"/>
      <c r="BK68" s="125"/>
      <c r="BL68" s="126"/>
      <c r="BM68" s="7"/>
      <c r="BN68" s="7"/>
      <c r="BO68" s="7"/>
      <c r="BP68" s="7"/>
      <c r="BQ68" s="7"/>
      <c r="BR68" s="7"/>
      <c r="BS68" s="7"/>
      <c r="BT68" s="7"/>
      <c r="BU68" s="7"/>
    </row>
    <row r="69" spans="1:79" s="8" customFormat="1" ht="14.25" x14ac:dyDescent="0.2">
      <c r="A69" s="498"/>
      <c r="B69" s="104"/>
      <c r="C69" s="499"/>
      <c r="D69" s="499"/>
      <c r="E69" s="508"/>
      <c r="F69" s="509"/>
      <c r="G69" s="500"/>
      <c r="H69" s="500"/>
      <c r="I69" s="500"/>
      <c r="J69" s="500"/>
      <c r="K69" s="501"/>
      <c r="L69" s="505"/>
      <c r="M69" s="506"/>
      <c r="N69" s="507"/>
      <c r="O69" s="507"/>
      <c r="P69" s="507"/>
      <c r="Q69" s="507"/>
      <c r="R69" s="128">
        <v>25300</v>
      </c>
      <c r="S69" s="129" t="s">
        <v>156</v>
      </c>
      <c r="T69" s="40">
        <v>11</v>
      </c>
      <c r="U69" s="40">
        <v>1</v>
      </c>
      <c r="V69" s="40" t="s">
        <v>86</v>
      </c>
      <c r="W69" s="118"/>
      <c r="X69" s="117"/>
      <c r="Y69" s="116"/>
      <c r="Z69" s="116"/>
      <c r="AA69" s="116"/>
      <c r="AB69" s="116"/>
      <c r="AC69" s="116"/>
      <c r="AD69" s="116"/>
      <c r="AE69" s="42"/>
      <c r="AF69" s="42"/>
      <c r="AG69" s="116"/>
      <c r="AH69" s="116"/>
      <c r="AI69" s="116"/>
      <c r="AJ69" s="116"/>
      <c r="AK69" s="118">
        <v>1</v>
      </c>
      <c r="AL69" s="120">
        <v>2340</v>
      </c>
      <c r="AM69" s="42">
        <v>1</v>
      </c>
      <c r="AN69" s="122">
        <f t="shared" si="18"/>
        <v>2340</v>
      </c>
      <c r="AO69" s="116"/>
      <c r="AP69" s="116"/>
      <c r="AQ69" s="116"/>
      <c r="AR69" s="116"/>
      <c r="AS69" s="116"/>
      <c r="AT69" s="116"/>
      <c r="AU69" s="42"/>
      <c r="AV69" s="42"/>
      <c r="AW69" s="118"/>
      <c r="AX69" s="118"/>
      <c r="AY69" s="116"/>
      <c r="AZ69" s="116"/>
      <c r="BA69" s="116"/>
      <c r="BB69" s="116"/>
      <c r="BC69" s="42"/>
      <c r="BD69" s="43"/>
      <c r="BE69" s="123">
        <f t="shared" si="20"/>
        <v>1</v>
      </c>
      <c r="BF69" s="62">
        <f t="shared" si="19"/>
        <v>2340</v>
      </c>
      <c r="BG69" s="124"/>
      <c r="BH69" s="125"/>
      <c r="BI69" s="125"/>
      <c r="BJ69" s="125"/>
      <c r="BK69" s="125"/>
      <c r="BL69" s="126"/>
      <c r="BM69" s="7"/>
      <c r="BN69" s="7"/>
      <c r="BO69" s="7"/>
      <c r="BP69" s="7"/>
      <c r="BQ69" s="7"/>
      <c r="BR69" s="7"/>
      <c r="BS69" s="7"/>
      <c r="BT69" s="7"/>
      <c r="BU69" s="7"/>
    </row>
    <row r="70" spans="1:79" s="8" customFormat="1" ht="14.85" customHeight="1" x14ac:dyDescent="0.2">
      <c r="A70" s="498"/>
      <c r="B70" s="104"/>
      <c r="C70" s="499"/>
      <c r="D70" s="499"/>
      <c r="E70" s="508"/>
      <c r="F70" s="509"/>
      <c r="G70" s="500"/>
      <c r="H70" s="500"/>
      <c r="I70" s="500"/>
      <c r="J70" s="500"/>
      <c r="K70" s="501"/>
      <c r="L70" s="505">
        <v>3.3</v>
      </c>
      <c r="M70" s="506" t="s">
        <v>157</v>
      </c>
      <c r="N70" s="507">
        <v>149</v>
      </c>
      <c r="O70" s="507" t="s">
        <v>104</v>
      </c>
      <c r="P70" s="507">
        <v>1</v>
      </c>
      <c r="Q70" s="507" t="s">
        <v>83</v>
      </c>
      <c r="R70" s="128">
        <v>26210</v>
      </c>
      <c r="S70" s="129" t="s">
        <v>118</v>
      </c>
      <c r="T70" s="40">
        <v>11</v>
      </c>
      <c r="U70" s="40">
        <v>1</v>
      </c>
      <c r="V70" s="40" t="s">
        <v>86</v>
      </c>
      <c r="W70" s="118"/>
      <c r="X70" s="117"/>
      <c r="Y70" s="116"/>
      <c r="Z70" s="116"/>
      <c r="AA70" s="116"/>
      <c r="AB70" s="116"/>
      <c r="AC70" s="116"/>
      <c r="AD70" s="116"/>
      <c r="AE70" s="42"/>
      <c r="AF70" s="42"/>
      <c r="AG70" s="116"/>
      <c r="AH70" s="116"/>
      <c r="AI70" s="116"/>
      <c r="AJ70" s="116"/>
      <c r="AK70" s="116"/>
      <c r="AL70" s="116"/>
      <c r="AM70" s="42"/>
      <c r="AN70" s="42"/>
      <c r="AO70" s="116"/>
      <c r="AP70" s="116"/>
      <c r="AQ70" s="116"/>
      <c r="AR70" s="116"/>
      <c r="AS70" s="116"/>
      <c r="AT70" s="116"/>
      <c r="AU70" s="42"/>
      <c r="AV70" s="42"/>
      <c r="AW70" s="118">
        <v>1</v>
      </c>
      <c r="AX70" s="133">
        <v>335975</v>
      </c>
      <c r="AY70" s="116"/>
      <c r="AZ70" s="116"/>
      <c r="BA70" s="116"/>
      <c r="BB70" s="116"/>
      <c r="BC70" s="42">
        <v>1</v>
      </c>
      <c r="BD70" s="43">
        <f>AX70+AZ70+BB70</f>
        <v>335975</v>
      </c>
      <c r="BE70" s="123">
        <f t="shared" si="20"/>
        <v>1</v>
      </c>
      <c r="BF70" s="62">
        <f t="shared" si="19"/>
        <v>335975</v>
      </c>
      <c r="BG70" s="124"/>
      <c r="BH70" s="125"/>
      <c r="BI70" s="125"/>
      <c r="BJ70" s="125"/>
      <c r="BK70" s="125"/>
      <c r="BL70" s="126"/>
      <c r="BM70" s="7"/>
      <c r="BN70" s="7"/>
      <c r="BO70" s="7"/>
      <c r="BP70" s="7"/>
      <c r="BQ70" s="7"/>
      <c r="BR70" s="7"/>
      <c r="BS70" s="7"/>
      <c r="BT70" s="7"/>
      <c r="BU70" s="7"/>
    </row>
    <row r="71" spans="1:79" s="8" customFormat="1" ht="14.25" x14ac:dyDescent="0.2">
      <c r="A71" s="498"/>
      <c r="B71" s="104"/>
      <c r="C71" s="499"/>
      <c r="D71" s="499"/>
      <c r="E71" s="508"/>
      <c r="F71" s="509"/>
      <c r="G71" s="500"/>
      <c r="H71" s="500"/>
      <c r="I71" s="500"/>
      <c r="J71" s="500"/>
      <c r="K71" s="501"/>
      <c r="L71" s="505"/>
      <c r="M71" s="506"/>
      <c r="N71" s="507"/>
      <c r="O71" s="507"/>
      <c r="P71" s="507"/>
      <c r="Q71" s="507"/>
      <c r="R71" s="117">
        <v>35620</v>
      </c>
      <c r="S71" s="117" t="s">
        <v>126</v>
      </c>
      <c r="T71" s="40">
        <v>11</v>
      </c>
      <c r="U71" s="40">
        <v>1</v>
      </c>
      <c r="V71" s="40" t="s">
        <v>86</v>
      </c>
      <c r="W71" s="118"/>
      <c r="X71" s="117"/>
      <c r="Y71" s="116"/>
      <c r="Z71" s="116"/>
      <c r="AA71" s="116"/>
      <c r="AB71" s="116"/>
      <c r="AC71" s="116"/>
      <c r="AD71" s="116"/>
      <c r="AE71" s="42"/>
      <c r="AF71" s="42"/>
      <c r="AG71" s="116"/>
      <c r="AH71" s="116"/>
      <c r="AI71" s="116"/>
      <c r="AJ71" s="116"/>
      <c r="AK71" s="116"/>
      <c r="AL71" s="116"/>
      <c r="AM71" s="42"/>
      <c r="AN71" s="42"/>
      <c r="AO71" s="116"/>
      <c r="AP71" s="116"/>
      <c r="AQ71" s="116"/>
      <c r="AR71" s="116"/>
      <c r="AS71" s="116"/>
      <c r="AT71" s="116"/>
      <c r="AU71" s="42"/>
      <c r="AV71" s="42"/>
      <c r="AW71" s="118">
        <v>1</v>
      </c>
      <c r="AX71" s="133">
        <v>21312.6</v>
      </c>
      <c r="AY71" s="116"/>
      <c r="AZ71" s="116"/>
      <c r="BA71" s="116"/>
      <c r="BB71" s="116"/>
      <c r="BC71" s="42">
        <v>1</v>
      </c>
      <c r="BD71" s="43">
        <f>AX71+AZ71+BB71</f>
        <v>21312.6</v>
      </c>
      <c r="BE71" s="123">
        <f t="shared" si="20"/>
        <v>1</v>
      </c>
      <c r="BF71" s="62">
        <f t="shared" si="19"/>
        <v>21312.6</v>
      </c>
      <c r="BG71" s="124"/>
      <c r="BH71" s="125"/>
      <c r="BI71" s="125"/>
      <c r="BJ71" s="125"/>
      <c r="BK71" s="125"/>
      <c r="BL71" s="126"/>
      <c r="BM71" s="7"/>
      <c r="BN71" s="7"/>
      <c r="BO71" s="7"/>
      <c r="BP71" s="7"/>
      <c r="BQ71" s="7"/>
      <c r="BR71" s="7"/>
      <c r="BS71" s="7"/>
      <c r="BT71" s="7"/>
      <c r="BU71" s="7"/>
    </row>
    <row r="72" spans="1:79" s="8" customFormat="1" ht="18.600000000000001" customHeight="1" x14ac:dyDescent="0.2">
      <c r="A72" s="498"/>
      <c r="B72" s="104"/>
      <c r="C72" s="499"/>
      <c r="D72" s="499"/>
      <c r="E72" s="508"/>
      <c r="F72" s="509"/>
      <c r="G72" s="500"/>
      <c r="H72" s="500"/>
      <c r="I72" s="500"/>
      <c r="J72" s="500"/>
      <c r="K72" s="501"/>
      <c r="L72" s="505"/>
      <c r="M72" s="506"/>
      <c r="N72" s="507"/>
      <c r="O72" s="507"/>
      <c r="P72" s="507"/>
      <c r="Q72" s="507"/>
      <c r="R72" s="117">
        <v>26110</v>
      </c>
      <c r="S72" s="117" t="s">
        <v>117</v>
      </c>
      <c r="T72" s="40">
        <v>11</v>
      </c>
      <c r="U72" s="40">
        <v>1</v>
      </c>
      <c r="V72" s="40" t="s">
        <v>86</v>
      </c>
      <c r="W72" s="118"/>
      <c r="X72" s="117"/>
      <c r="Y72" s="116"/>
      <c r="Z72" s="116"/>
      <c r="AA72" s="116"/>
      <c r="AB72" s="116"/>
      <c r="AC72" s="116"/>
      <c r="AD72" s="116"/>
      <c r="AE72" s="42"/>
      <c r="AF72" s="42"/>
      <c r="AG72" s="116"/>
      <c r="AH72" s="116"/>
      <c r="AI72" s="116"/>
      <c r="AJ72" s="116"/>
      <c r="AK72" s="116"/>
      <c r="AL72" s="116"/>
      <c r="AM72" s="42"/>
      <c r="AN72" s="42"/>
      <c r="AO72" s="116"/>
      <c r="AP72" s="116"/>
      <c r="AQ72" s="116"/>
      <c r="AR72" s="116"/>
      <c r="AS72" s="116"/>
      <c r="AT72" s="116"/>
      <c r="AU72" s="42"/>
      <c r="AV72" s="42"/>
      <c r="AW72" s="118">
        <v>1</v>
      </c>
      <c r="AX72" s="133">
        <v>20000</v>
      </c>
      <c r="AY72" s="116"/>
      <c r="AZ72" s="116"/>
      <c r="BA72" s="116"/>
      <c r="BB72" s="116"/>
      <c r="BC72" s="42">
        <v>1</v>
      </c>
      <c r="BD72" s="43">
        <f>AX72+AZ72+BB72</f>
        <v>20000</v>
      </c>
      <c r="BE72" s="123">
        <f t="shared" si="20"/>
        <v>1</v>
      </c>
      <c r="BF72" s="62">
        <f t="shared" si="19"/>
        <v>20000</v>
      </c>
      <c r="BG72" s="124"/>
      <c r="BH72" s="125"/>
      <c r="BI72" s="125"/>
      <c r="BJ72" s="125"/>
      <c r="BK72" s="125"/>
      <c r="BL72" s="126"/>
      <c r="BM72" s="7"/>
      <c r="BN72" s="7"/>
      <c r="BO72" s="7"/>
      <c r="BP72" s="7"/>
      <c r="BQ72" s="7"/>
      <c r="BR72" s="7"/>
      <c r="BS72" s="7"/>
      <c r="BT72" s="7"/>
      <c r="BU72" s="7"/>
    </row>
    <row r="73" spans="1:79" s="8" customFormat="1" ht="14.25" x14ac:dyDescent="0.2">
      <c r="A73" s="498"/>
      <c r="B73" s="104"/>
      <c r="C73" s="499"/>
      <c r="D73" s="499"/>
      <c r="E73" s="508"/>
      <c r="F73" s="509"/>
      <c r="G73" s="500"/>
      <c r="H73" s="500"/>
      <c r="I73" s="500"/>
      <c r="J73" s="500"/>
      <c r="K73" s="501"/>
      <c r="L73" s="505"/>
      <c r="M73" s="506"/>
      <c r="N73" s="507"/>
      <c r="O73" s="507"/>
      <c r="P73" s="507"/>
      <c r="Q73" s="507"/>
      <c r="R73" s="128">
        <v>25300</v>
      </c>
      <c r="S73" s="129" t="s">
        <v>156</v>
      </c>
      <c r="T73" s="40">
        <v>11</v>
      </c>
      <c r="U73" s="40">
        <v>1</v>
      </c>
      <c r="V73" s="40" t="s">
        <v>86</v>
      </c>
      <c r="W73" s="118"/>
      <c r="X73" s="117"/>
      <c r="Y73" s="116"/>
      <c r="Z73" s="116"/>
      <c r="AA73" s="116"/>
      <c r="AB73" s="116"/>
      <c r="AC73" s="116"/>
      <c r="AD73" s="116"/>
      <c r="AE73" s="42"/>
      <c r="AF73" s="42"/>
      <c r="AG73" s="116"/>
      <c r="AH73" s="116"/>
      <c r="AI73" s="116"/>
      <c r="AJ73" s="116"/>
      <c r="AK73" s="116"/>
      <c r="AL73" s="116"/>
      <c r="AM73" s="42"/>
      <c r="AN73" s="42"/>
      <c r="AO73" s="116"/>
      <c r="AP73" s="116"/>
      <c r="AQ73" s="116"/>
      <c r="AR73" s="116"/>
      <c r="AS73" s="116"/>
      <c r="AT73" s="116"/>
      <c r="AU73" s="42"/>
      <c r="AV73" s="42"/>
      <c r="AW73" s="118">
        <v>1</v>
      </c>
      <c r="AX73" s="133">
        <v>432</v>
      </c>
      <c r="AY73" s="116"/>
      <c r="AZ73" s="116"/>
      <c r="BA73" s="116"/>
      <c r="BB73" s="116"/>
      <c r="BC73" s="42">
        <v>1</v>
      </c>
      <c r="BD73" s="43">
        <f>AX73+AZ73+BB73</f>
        <v>432</v>
      </c>
      <c r="BE73" s="123">
        <f t="shared" si="20"/>
        <v>1</v>
      </c>
      <c r="BF73" s="62">
        <f t="shared" si="19"/>
        <v>432</v>
      </c>
      <c r="BG73" s="124"/>
      <c r="BH73" s="125"/>
      <c r="BI73" s="125"/>
      <c r="BJ73" s="125"/>
      <c r="BK73" s="125"/>
      <c r="BL73" s="126"/>
      <c r="BM73" s="7"/>
      <c r="BN73" s="7"/>
      <c r="BO73" s="7"/>
      <c r="BP73" s="7"/>
      <c r="BQ73" s="7"/>
      <c r="BR73" s="7"/>
      <c r="BS73" s="7"/>
      <c r="BT73" s="7"/>
      <c r="BU73" s="7"/>
    </row>
    <row r="74" spans="1:79" s="8" customFormat="1" ht="14.25" x14ac:dyDescent="0.2">
      <c r="A74" s="498"/>
      <c r="B74" s="104"/>
      <c r="C74" s="499"/>
      <c r="D74" s="499"/>
      <c r="E74" s="508"/>
      <c r="F74" s="509"/>
      <c r="G74" s="500"/>
      <c r="H74" s="500"/>
      <c r="I74" s="500"/>
      <c r="J74" s="500"/>
      <c r="K74" s="501"/>
      <c r="L74" s="505"/>
      <c r="M74" s="506"/>
      <c r="N74" s="507"/>
      <c r="O74" s="507"/>
      <c r="P74" s="507"/>
      <c r="Q74" s="507"/>
      <c r="R74" s="117"/>
      <c r="S74" s="117"/>
      <c r="T74" s="40"/>
      <c r="U74" s="40"/>
      <c r="V74" s="40"/>
      <c r="W74" s="118"/>
      <c r="X74" s="117"/>
      <c r="Y74" s="116"/>
      <c r="Z74" s="116"/>
      <c r="AA74" s="116"/>
      <c r="AB74" s="116"/>
      <c r="AC74" s="116"/>
      <c r="AD74" s="116"/>
      <c r="AE74" s="42"/>
      <c r="AF74" s="42"/>
      <c r="AG74" s="116"/>
      <c r="AH74" s="116"/>
      <c r="AI74" s="116"/>
      <c r="AJ74" s="116"/>
      <c r="AK74" s="116"/>
      <c r="AL74" s="116"/>
      <c r="AM74" s="42"/>
      <c r="AN74" s="42"/>
      <c r="AO74" s="116"/>
      <c r="AP74" s="116"/>
      <c r="AQ74" s="116"/>
      <c r="AR74" s="116"/>
      <c r="AS74" s="116"/>
      <c r="AT74" s="116"/>
      <c r="AU74" s="42"/>
      <c r="AV74" s="42"/>
      <c r="AW74" s="116"/>
      <c r="AX74" s="116"/>
      <c r="AY74" s="116"/>
      <c r="AZ74" s="116"/>
      <c r="BA74" s="116"/>
      <c r="BB74" s="116"/>
      <c r="BC74" s="42"/>
      <c r="BD74" s="43"/>
      <c r="BE74" s="123"/>
      <c r="BF74" s="62"/>
      <c r="BG74" s="124"/>
      <c r="BH74" s="125"/>
      <c r="BI74" s="125"/>
      <c r="BJ74" s="125"/>
      <c r="BK74" s="125"/>
      <c r="BL74" s="126"/>
      <c r="BM74" s="7"/>
      <c r="BN74" s="7"/>
      <c r="BO74" s="7"/>
      <c r="BP74" s="7"/>
      <c r="BQ74" s="7"/>
      <c r="BR74" s="7"/>
      <c r="BS74" s="7"/>
      <c r="BT74" s="7"/>
      <c r="BU74" s="7"/>
    </row>
    <row r="75" spans="1:79" s="8" customFormat="1" ht="62.1" customHeight="1" x14ac:dyDescent="0.2">
      <c r="A75" s="134" t="s">
        <v>158</v>
      </c>
      <c r="B75" s="135" t="s">
        <v>159</v>
      </c>
      <c r="C75" s="135" t="s">
        <v>160</v>
      </c>
      <c r="D75" s="136" t="s">
        <v>161</v>
      </c>
      <c r="E75" s="136" t="s">
        <v>162</v>
      </c>
      <c r="F75" s="137">
        <v>0.25</v>
      </c>
      <c r="G75" s="500">
        <v>1</v>
      </c>
      <c r="H75" s="500">
        <v>18</v>
      </c>
      <c r="I75" s="500">
        <v>23</v>
      </c>
      <c r="J75" s="500">
        <v>0</v>
      </c>
      <c r="K75" s="501">
        <v>1</v>
      </c>
      <c r="L75" s="510" t="s">
        <v>163</v>
      </c>
      <c r="M75" s="510"/>
      <c r="N75" s="138"/>
      <c r="O75" s="138"/>
      <c r="P75" s="139"/>
      <c r="Q75" s="139"/>
      <c r="R75" s="139"/>
      <c r="S75" s="140"/>
      <c r="T75" s="140"/>
      <c r="U75" s="139"/>
      <c r="V75" s="140"/>
      <c r="W75" s="140"/>
      <c r="X75" s="139"/>
      <c r="Y75" s="139"/>
      <c r="Z75" s="141"/>
      <c r="AA75" s="139"/>
      <c r="AB75" s="141"/>
      <c r="AC75" s="139"/>
      <c r="AD75" s="141"/>
      <c r="AE75" s="139"/>
      <c r="AF75" s="141"/>
      <c r="AG75" s="139"/>
      <c r="AH75" s="141"/>
      <c r="AI75" s="139"/>
      <c r="AJ75" s="141"/>
      <c r="AK75" s="139"/>
      <c r="AL75" s="141"/>
      <c r="AM75" s="139"/>
      <c r="AN75" s="141"/>
      <c r="AO75" s="139"/>
      <c r="AP75" s="141"/>
      <c r="AQ75" s="139"/>
      <c r="AR75" s="141"/>
      <c r="AS75" s="139"/>
      <c r="AT75" s="141"/>
      <c r="AU75" s="139"/>
      <c r="AV75" s="141"/>
      <c r="AW75" s="139"/>
      <c r="AX75" s="141"/>
      <c r="AY75" s="139"/>
      <c r="AZ75" s="141"/>
      <c r="BA75" s="139"/>
      <c r="BB75" s="141"/>
      <c r="BC75" s="139"/>
      <c r="BD75" s="141"/>
      <c r="BE75" s="142"/>
      <c r="BF75" s="143"/>
      <c r="BG75" s="144"/>
      <c r="BH75" s="145"/>
      <c r="BI75" s="145"/>
      <c r="BJ75" s="145"/>
      <c r="BK75" s="145"/>
      <c r="BL75" s="146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</row>
    <row r="76" spans="1:79" s="8" customFormat="1" ht="82.5" customHeight="1" x14ac:dyDescent="0.2">
      <c r="A76" s="134"/>
      <c r="B76" s="147"/>
      <c r="C76" s="135"/>
      <c r="D76" s="136"/>
      <c r="E76" s="136"/>
      <c r="F76" s="136"/>
      <c r="G76" s="500"/>
      <c r="H76" s="500"/>
      <c r="I76" s="500"/>
      <c r="J76" s="500"/>
      <c r="K76" s="501"/>
      <c r="L76" s="48">
        <v>4</v>
      </c>
      <c r="M76" s="148" t="s">
        <v>164</v>
      </c>
      <c r="N76" s="149">
        <v>32</v>
      </c>
      <c r="O76" s="149" t="s">
        <v>148</v>
      </c>
      <c r="P76" s="236">
        <v>4</v>
      </c>
      <c r="Q76" s="149" t="s">
        <v>83</v>
      </c>
      <c r="R76" s="52" t="s">
        <v>109</v>
      </c>
      <c r="S76" s="53" t="s">
        <v>110</v>
      </c>
      <c r="T76" s="51">
        <v>11</v>
      </c>
      <c r="U76" s="51">
        <v>1</v>
      </c>
      <c r="V76" s="51" t="s">
        <v>86</v>
      </c>
      <c r="W76" s="149" t="s">
        <v>165</v>
      </c>
      <c r="X76" s="149" t="s">
        <v>166</v>
      </c>
      <c r="Y76" s="149"/>
      <c r="Z76" s="151"/>
      <c r="AA76" s="149"/>
      <c r="AB76" s="151"/>
      <c r="AC76" s="149"/>
      <c r="AD76" s="151"/>
      <c r="AE76" s="149"/>
      <c r="AF76" s="151"/>
      <c r="AG76" s="149"/>
      <c r="AH76" s="151"/>
      <c r="AI76" s="149">
        <v>1</v>
      </c>
      <c r="AJ76" s="151">
        <f>SUM(AJ77:AJ104)</f>
        <v>4053195</v>
      </c>
      <c r="AK76" s="149">
        <v>1</v>
      </c>
      <c r="AL76" s="151">
        <f>SUM(AL77:AL104)</f>
        <v>4596800</v>
      </c>
      <c r="AM76" s="149">
        <v>1</v>
      </c>
      <c r="AN76" s="151">
        <f>SUM(AN77:AN104)</f>
        <v>8649995</v>
      </c>
      <c r="AO76" s="149">
        <v>3</v>
      </c>
      <c r="AP76" s="151">
        <f>SUM(AP77:AP78)</f>
        <v>122500</v>
      </c>
      <c r="AQ76" s="149">
        <v>3</v>
      </c>
      <c r="AR76" s="151">
        <f>SUM(AR77:AR104)</f>
        <v>3804987.5</v>
      </c>
      <c r="AS76" s="149">
        <v>3</v>
      </c>
      <c r="AT76" s="151">
        <f>SUM(AT77:AT78)</f>
        <v>122500</v>
      </c>
      <c r="AU76" s="149">
        <v>3</v>
      </c>
      <c r="AV76" s="151">
        <f>SUM(AV77:AV104)</f>
        <v>4049987.5</v>
      </c>
      <c r="AW76" s="149">
        <v>3</v>
      </c>
      <c r="AX76" s="151">
        <v>70000</v>
      </c>
      <c r="AY76" s="149"/>
      <c r="AZ76" s="151"/>
      <c r="BA76" s="149" t="s">
        <v>440</v>
      </c>
      <c r="BB76" s="151"/>
      <c r="BC76" s="149">
        <v>3</v>
      </c>
      <c r="BD76" s="151">
        <v>70000</v>
      </c>
      <c r="BE76" s="149">
        <f>AU76+AM76+AE76</f>
        <v>4</v>
      </c>
      <c r="BF76" s="54">
        <f t="shared" ref="BF76:BF98" si="21">BD76+AV76+AN76+AF76</f>
        <v>12769982.5</v>
      </c>
      <c r="BG76" s="152"/>
      <c r="BH76" s="153"/>
      <c r="BI76" s="153"/>
      <c r="BJ76" s="154"/>
      <c r="BK76" s="154"/>
      <c r="BL76" s="155"/>
      <c r="BM76" s="7"/>
      <c r="BN76" s="7"/>
      <c r="BO76" s="7"/>
      <c r="BP76" s="7"/>
      <c r="BQ76" s="7"/>
    </row>
    <row r="77" spans="1:79" s="8" customFormat="1" ht="45.95" customHeight="1" x14ac:dyDescent="0.2">
      <c r="A77" s="134"/>
      <c r="B77" s="147"/>
      <c r="C77" s="135"/>
      <c r="D77" s="136"/>
      <c r="E77" s="136"/>
      <c r="F77" s="136"/>
      <c r="G77" s="500"/>
      <c r="H77" s="500"/>
      <c r="I77" s="500"/>
      <c r="J77" s="500"/>
      <c r="K77" s="501"/>
      <c r="L77" s="116" t="s">
        <v>167</v>
      </c>
      <c r="M77" s="156" t="s">
        <v>168</v>
      </c>
      <c r="N77" s="118">
        <v>417</v>
      </c>
      <c r="O77" s="118" t="s">
        <v>169</v>
      </c>
      <c r="P77" s="118">
        <v>6</v>
      </c>
      <c r="Q77" s="118" t="s">
        <v>106</v>
      </c>
      <c r="R77" s="128">
        <v>24710</v>
      </c>
      <c r="S77" s="129" t="s">
        <v>114</v>
      </c>
      <c r="T77" s="40">
        <v>11</v>
      </c>
      <c r="U77" s="40">
        <v>1</v>
      </c>
      <c r="V77" s="40" t="s">
        <v>86</v>
      </c>
      <c r="W77" s="118"/>
      <c r="X77" s="117"/>
      <c r="Y77" s="116"/>
      <c r="Z77" s="116"/>
      <c r="AA77" s="116"/>
      <c r="AB77" s="116"/>
      <c r="AC77" s="116"/>
      <c r="AD77" s="116"/>
      <c r="AE77" s="42"/>
      <c r="AF77" s="42"/>
      <c r="AG77" s="116"/>
      <c r="AH77" s="116"/>
      <c r="AI77" s="118">
        <v>1</v>
      </c>
      <c r="AJ77" s="120">
        <v>70000</v>
      </c>
      <c r="AK77" s="118">
        <v>1</v>
      </c>
      <c r="AL77" s="120">
        <v>70000</v>
      </c>
      <c r="AM77" s="42">
        <v>2</v>
      </c>
      <c r="AN77" s="122">
        <f>AL77+AJ77</f>
        <v>140000</v>
      </c>
      <c r="AO77" s="118">
        <v>1</v>
      </c>
      <c r="AP77" s="120">
        <v>70000</v>
      </c>
      <c r="AQ77" s="118">
        <v>1</v>
      </c>
      <c r="AR77" s="120">
        <v>70000</v>
      </c>
      <c r="AS77" s="118">
        <v>1</v>
      </c>
      <c r="AT77" s="120">
        <v>70000</v>
      </c>
      <c r="AU77" s="42">
        <v>3</v>
      </c>
      <c r="AV77" s="122">
        <f>AP77+AR77+AT77</f>
        <v>210000</v>
      </c>
      <c r="AW77" s="118">
        <v>1</v>
      </c>
      <c r="AX77" s="120">
        <v>70000</v>
      </c>
      <c r="AY77" s="116"/>
      <c r="AZ77" s="116"/>
      <c r="BA77" s="116"/>
      <c r="BB77" s="116"/>
      <c r="BC77" s="42">
        <v>1</v>
      </c>
      <c r="BD77" s="43">
        <f>BB77+AZ77+AX77</f>
        <v>70000</v>
      </c>
      <c r="BE77" s="123">
        <v>6</v>
      </c>
      <c r="BF77" s="62">
        <f t="shared" si="21"/>
        <v>420000</v>
      </c>
      <c r="BG77" s="157"/>
      <c r="BH77" s="158"/>
      <c r="BI77" s="158"/>
      <c r="BJ77" s="159"/>
      <c r="BK77" s="159"/>
      <c r="BL77" s="160"/>
      <c r="BM77" s="7"/>
      <c r="BN77" s="7"/>
      <c r="BO77" s="7"/>
      <c r="BP77" s="7"/>
      <c r="BQ77" s="7"/>
    </row>
    <row r="78" spans="1:79" s="8" customFormat="1" ht="14.85" customHeight="1" x14ac:dyDescent="0.2">
      <c r="A78" s="134"/>
      <c r="B78" s="147"/>
      <c r="C78" s="135"/>
      <c r="D78" s="136"/>
      <c r="E78" s="136"/>
      <c r="F78" s="136"/>
      <c r="G78" s="500"/>
      <c r="H78" s="500"/>
      <c r="I78" s="500"/>
      <c r="J78" s="500"/>
      <c r="K78" s="501"/>
      <c r="L78" s="505" t="s">
        <v>170</v>
      </c>
      <c r="M78" s="511" t="s">
        <v>171</v>
      </c>
      <c r="N78" s="507">
        <v>32</v>
      </c>
      <c r="O78" s="507" t="s">
        <v>148</v>
      </c>
      <c r="P78" s="507">
        <v>1</v>
      </c>
      <c r="Q78" s="507" t="s">
        <v>83</v>
      </c>
      <c r="R78" s="128">
        <v>31100</v>
      </c>
      <c r="S78" s="129" t="s">
        <v>172</v>
      </c>
      <c r="T78" s="40">
        <v>11</v>
      </c>
      <c r="U78" s="40">
        <v>1</v>
      </c>
      <c r="V78" s="40" t="s">
        <v>86</v>
      </c>
      <c r="W78" s="118"/>
      <c r="X78" s="117"/>
      <c r="Y78" s="116"/>
      <c r="Z78" s="116"/>
      <c r="AA78" s="116"/>
      <c r="AB78" s="116"/>
      <c r="AC78" s="116"/>
      <c r="AD78" s="116"/>
      <c r="AE78" s="42"/>
      <c r="AF78" s="42"/>
      <c r="AG78" s="116"/>
      <c r="AH78" s="116"/>
      <c r="AI78" s="118">
        <v>1</v>
      </c>
      <c r="AJ78" s="120">
        <v>52500</v>
      </c>
      <c r="AK78" s="118">
        <v>1</v>
      </c>
      <c r="AL78" s="120">
        <v>52500</v>
      </c>
      <c r="AM78" s="42">
        <v>1</v>
      </c>
      <c r="AN78" s="122">
        <f>AL78+AJ78</f>
        <v>105000</v>
      </c>
      <c r="AO78" s="118">
        <v>1</v>
      </c>
      <c r="AP78" s="120">
        <v>52500</v>
      </c>
      <c r="AQ78" s="118">
        <v>1</v>
      </c>
      <c r="AR78" s="120">
        <v>52500</v>
      </c>
      <c r="AS78" s="118">
        <v>1</v>
      </c>
      <c r="AT78" s="120">
        <v>52500</v>
      </c>
      <c r="AU78" s="42">
        <v>1</v>
      </c>
      <c r="AV78" s="122">
        <f>AP78+AR78+AT78</f>
        <v>157500</v>
      </c>
      <c r="AW78" s="116"/>
      <c r="AX78" s="116"/>
      <c r="AY78" s="116"/>
      <c r="AZ78" s="116"/>
      <c r="BA78" s="116"/>
      <c r="BB78" s="116"/>
      <c r="BC78" s="42"/>
      <c r="BD78" s="43"/>
      <c r="BE78" s="123">
        <v>1</v>
      </c>
      <c r="BF78" s="62">
        <f t="shared" si="21"/>
        <v>262500</v>
      </c>
      <c r="BG78" s="157"/>
      <c r="BH78" s="158"/>
      <c r="BI78" s="158"/>
      <c r="BJ78" s="159"/>
      <c r="BK78" s="159"/>
      <c r="BL78" s="160"/>
      <c r="BM78" s="7"/>
      <c r="BN78" s="7"/>
      <c r="BO78" s="7"/>
      <c r="BP78" s="7"/>
      <c r="BQ78" s="7"/>
    </row>
    <row r="79" spans="1:79" s="8" customFormat="1" ht="14.25" x14ac:dyDescent="0.2">
      <c r="A79" s="134"/>
      <c r="B79" s="147"/>
      <c r="C79" s="135"/>
      <c r="D79" s="136"/>
      <c r="E79" s="136"/>
      <c r="F79" s="136"/>
      <c r="G79" s="500"/>
      <c r="H79" s="500"/>
      <c r="I79" s="500"/>
      <c r="J79" s="500"/>
      <c r="K79" s="501"/>
      <c r="L79" s="505"/>
      <c r="M79" s="511"/>
      <c r="N79" s="507"/>
      <c r="O79" s="507"/>
      <c r="P79" s="507"/>
      <c r="Q79" s="507"/>
      <c r="R79" s="128">
        <v>26210</v>
      </c>
      <c r="S79" s="129" t="s">
        <v>118</v>
      </c>
      <c r="T79" s="40">
        <v>11</v>
      </c>
      <c r="U79" s="40">
        <v>1</v>
      </c>
      <c r="V79" s="40" t="s">
        <v>86</v>
      </c>
      <c r="W79" s="118"/>
      <c r="X79" s="117"/>
      <c r="Y79" s="116"/>
      <c r="Z79" s="116"/>
      <c r="AA79" s="116"/>
      <c r="AB79" s="116"/>
      <c r="AC79" s="116"/>
      <c r="AD79" s="116"/>
      <c r="AE79" s="42"/>
      <c r="AF79" s="42"/>
      <c r="AG79" s="116"/>
      <c r="AH79" s="116"/>
      <c r="AI79" s="118"/>
      <c r="AJ79" s="120">
        <v>229687.5</v>
      </c>
      <c r="AK79" s="116"/>
      <c r="AL79" s="116"/>
      <c r="AM79" s="42"/>
      <c r="AN79" s="122">
        <f t="shared" ref="AN79:AN97" si="22">AH79+AJ79+AL79</f>
        <v>229687.5</v>
      </c>
      <c r="AO79" s="116"/>
      <c r="AP79" s="116"/>
      <c r="AQ79" s="116"/>
      <c r="AR79" s="116"/>
      <c r="AS79" s="116"/>
      <c r="AT79" s="116"/>
      <c r="AU79" s="42"/>
      <c r="AV79" s="42"/>
      <c r="AW79" s="116"/>
      <c r="AX79" s="116"/>
      <c r="AY79" s="116"/>
      <c r="AZ79" s="116"/>
      <c r="BA79" s="116"/>
      <c r="BB79" s="116"/>
      <c r="BC79" s="42"/>
      <c r="BD79" s="43"/>
      <c r="BE79" s="123"/>
      <c r="BF79" s="62">
        <f t="shared" si="21"/>
        <v>229687.5</v>
      </c>
      <c r="BG79" s="157"/>
      <c r="BH79" s="158"/>
      <c r="BI79" s="158"/>
      <c r="BJ79" s="159"/>
      <c r="BK79" s="159"/>
      <c r="BL79" s="160"/>
      <c r="BM79" s="7"/>
      <c r="BN79" s="7"/>
      <c r="BO79" s="7"/>
      <c r="BP79" s="7"/>
      <c r="BQ79" s="7"/>
    </row>
    <row r="80" spans="1:79" s="8" customFormat="1" ht="14.25" x14ac:dyDescent="0.2">
      <c r="A80" s="134"/>
      <c r="B80" s="147"/>
      <c r="C80" s="135"/>
      <c r="D80" s="136"/>
      <c r="E80" s="136"/>
      <c r="F80" s="136"/>
      <c r="G80" s="500"/>
      <c r="H80" s="500"/>
      <c r="I80" s="500"/>
      <c r="J80" s="500"/>
      <c r="K80" s="501"/>
      <c r="L80" s="505"/>
      <c r="M80" s="511"/>
      <c r="N80" s="507"/>
      <c r="O80" s="507"/>
      <c r="P80" s="507"/>
      <c r="Q80" s="507"/>
      <c r="R80" s="117">
        <v>26110</v>
      </c>
      <c r="S80" s="117" t="s">
        <v>117</v>
      </c>
      <c r="T80" s="40">
        <v>11</v>
      </c>
      <c r="U80" s="40">
        <v>1</v>
      </c>
      <c r="V80" s="40" t="s">
        <v>86</v>
      </c>
      <c r="W80" s="118"/>
      <c r="X80" s="117"/>
      <c r="Y80" s="116"/>
      <c r="Z80" s="116"/>
      <c r="AA80" s="116"/>
      <c r="AB80" s="116"/>
      <c r="AC80" s="116"/>
      <c r="AD80" s="116"/>
      <c r="AE80" s="42"/>
      <c r="AF80" s="42"/>
      <c r="AG80" s="116"/>
      <c r="AH80" s="116"/>
      <c r="AI80" s="118"/>
      <c r="AJ80" s="120">
        <v>60000</v>
      </c>
      <c r="AK80" s="116"/>
      <c r="AL80" s="116"/>
      <c r="AM80" s="42"/>
      <c r="AN80" s="122">
        <f t="shared" si="22"/>
        <v>60000</v>
      </c>
      <c r="AO80" s="116"/>
      <c r="AP80" s="116"/>
      <c r="AQ80" s="116"/>
      <c r="AR80" s="116"/>
      <c r="AS80" s="116"/>
      <c r="AT80" s="116"/>
      <c r="AU80" s="42"/>
      <c r="AV80" s="42"/>
      <c r="AW80" s="116"/>
      <c r="AX80" s="116"/>
      <c r="AY80" s="116"/>
      <c r="AZ80" s="116"/>
      <c r="BA80" s="116"/>
      <c r="BB80" s="116"/>
      <c r="BC80" s="42"/>
      <c r="BD80" s="43"/>
      <c r="BE80" s="123"/>
      <c r="BF80" s="62">
        <f t="shared" si="21"/>
        <v>60000</v>
      </c>
      <c r="BG80" s="157"/>
      <c r="BH80" s="158"/>
      <c r="BI80" s="158"/>
      <c r="BJ80" s="159"/>
      <c r="BK80" s="159"/>
      <c r="BL80" s="160"/>
      <c r="BM80" s="7"/>
      <c r="BN80" s="7"/>
      <c r="BO80" s="7"/>
      <c r="BP80" s="7"/>
      <c r="BQ80" s="7"/>
    </row>
    <row r="81" spans="1:69" s="8" customFormat="1" ht="14.25" x14ac:dyDescent="0.2">
      <c r="A81" s="134"/>
      <c r="B81" s="147"/>
      <c r="C81" s="135"/>
      <c r="D81" s="136"/>
      <c r="E81" s="136"/>
      <c r="F81" s="136"/>
      <c r="G81" s="500"/>
      <c r="H81" s="500"/>
      <c r="I81" s="500"/>
      <c r="J81" s="500"/>
      <c r="K81" s="501"/>
      <c r="L81" s="505"/>
      <c r="M81" s="511"/>
      <c r="N81" s="507"/>
      <c r="O81" s="507"/>
      <c r="P81" s="507"/>
      <c r="Q81" s="507"/>
      <c r="R81" s="128">
        <v>29100</v>
      </c>
      <c r="S81" s="129" t="s">
        <v>119</v>
      </c>
      <c r="T81" s="40">
        <v>11</v>
      </c>
      <c r="U81" s="40">
        <v>1</v>
      </c>
      <c r="V81" s="40" t="s">
        <v>86</v>
      </c>
      <c r="W81" s="118"/>
      <c r="X81" s="117"/>
      <c r="Y81" s="116"/>
      <c r="Z81" s="116"/>
      <c r="AA81" s="116"/>
      <c r="AB81" s="116"/>
      <c r="AC81" s="116"/>
      <c r="AD81" s="116"/>
      <c r="AE81" s="42"/>
      <c r="AF81" s="42"/>
      <c r="AG81" s="116"/>
      <c r="AH81" s="116"/>
      <c r="AI81" s="118"/>
      <c r="AJ81" s="120">
        <v>360000</v>
      </c>
      <c r="AK81" s="116"/>
      <c r="AL81" s="116"/>
      <c r="AM81" s="42"/>
      <c r="AN81" s="122">
        <f t="shared" si="22"/>
        <v>360000</v>
      </c>
      <c r="AO81" s="116"/>
      <c r="AP81" s="116"/>
      <c r="AQ81" s="116"/>
      <c r="AR81" s="116"/>
      <c r="AS81" s="116"/>
      <c r="AT81" s="116"/>
      <c r="AU81" s="42"/>
      <c r="AV81" s="42"/>
      <c r="AW81" s="116"/>
      <c r="AX81" s="116"/>
      <c r="AY81" s="116"/>
      <c r="AZ81" s="116"/>
      <c r="BA81" s="116"/>
      <c r="BB81" s="116"/>
      <c r="BC81" s="42"/>
      <c r="BD81" s="43"/>
      <c r="BE81" s="123"/>
      <c r="BF81" s="62">
        <f t="shared" si="21"/>
        <v>360000</v>
      </c>
      <c r="BG81" s="157"/>
      <c r="BH81" s="158"/>
      <c r="BI81" s="158"/>
      <c r="BJ81" s="159"/>
      <c r="BK81" s="159"/>
      <c r="BL81" s="160"/>
      <c r="BM81" s="7"/>
      <c r="BN81" s="7"/>
      <c r="BO81" s="7"/>
      <c r="BP81" s="7"/>
      <c r="BQ81" s="7"/>
    </row>
    <row r="82" spans="1:69" s="8" customFormat="1" ht="14.25" x14ac:dyDescent="0.2">
      <c r="A82" s="134"/>
      <c r="B82" s="147"/>
      <c r="C82" s="135"/>
      <c r="D82" s="136"/>
      <c r="E82" s="136"/>
      <c r="F82" s="136"/>
      <c r="G82" s="500"/>
      <c r="H82" s="500"/>
      <c r="I82" s="500"/>
      <c r="J82" s="500"/>
      <c r="K82" s="501"/>
      <c r="L82" s="505"/>
      <c r="M82" s="511"/>
      <c r="N82" s="507"/>
      <c r="O82" s="507"/>
      <c r="P82" s="507"/>
      <c r="Q82" s="507"/>
      <c r="R82" s="117">
        <v>35620</v>
      </c>
      <c r="S82" s="117" t="s">
        <v>126</v>
      </c>
      <c r="T82" s="40">
        <v>11</v>
      </c>
      <c r="U82" s="40">
        <v>1</v>
      </c>
      <c r="V82" s="40" t="s">
        <v>86</v>
      </c>
      <c r="W82" s="118"/>
      <c r="X82" s="117"/>
      <c r="Y82" s="116"/>
      <c r="Z82" s="116"/>
      <c r="AA82" s="116"/>
      <c r="AB82" s="116"/>
      <c r="AC82" s="116"/>
      <c r="AD82" s="116"/>
      <c r="AE82" s="42"/>
      <c r="AF82" s="42"/>
      <c r="AG82" s="116"/>
      <c r="AH82" s="116"/>
      <c r="AI82" s="118"/>
      <c r="AJ82" s="120">
        <v>20000</v>
      </c>
      <c r="AK82" s="116"/>
      <c r="AL82" s="116"/>
      <c r="AM82" s="42"/>
      <c r="AN82" s="122">
        <f t="shared" si="22"/>
        <v>20000</v>
      </c>
      <c r="AO82" s="116"/>
      <c r="AP82" s="116"/>
      <c r="AQ82" s="116"/>
      <c r="AR82" s="116"/>
      <c r="AS82" s="116"/>
      <c r="AT82" s="116"/>
      <c r="AU82" s="42"/>
      <c r="AV82" s="42"/>
      <c r="AW82" s="116"/>
      <c r="AX82" s="116"/>
      <c r="AY82" s="116"/>
      <c r="AZ82" s="116"/>
      <c r="BA82" s="116"/>
      <c r="BB82" s="116"/>
      <c r="BC82" s="42"/>
      <c r="BD82" s="43"/>
      <c r="BE82" s="123"/>
      <c r="BF82" s="62">
        <f t="shared" si="21"/>
        <v>20000</v>
      </c>
      <c r="BG82" s="157"/>
      <c r="BH82" s="158"/>
      <c r="BI82" s="158"/>
      <c r="BJ82" s="159"/>
      <c r="BK82" s="159"/>
      <c r="BL82" s="160"/>
      <c r="BM82" s="7"/>
      <c r="BN82" s="7"/>
      <c r="BO82" s="7"/>
      <c r="BP82" s="7"/>
      <c r="BQ82" s="7"/>
    </row>
    <row r="83" spans="1:69" s="8" customFormat="1" ht="14.25" x14ac:dyDescent="0.2">
      <c r="A83" s="134"/>
      <c r="B83" s="147"/>
      <c r="C83" s="135"/>
      <c r="D83" s="136"/>
      <c r="E83" s="136"/>
      <c r="F83" s="136"/>
      <c r="G83" s="500"/>
      <c r="H83" s="500"/>
      <c r="I83" s="500"/>
      <c r="J83" s="500"/>
      <c r="K83" s="501"/>
      <c r="L83" s="505"/>
      <c r="M83" s="511"/>
      <c r="N83" s="507"/>
      <c r="O83" s="507"/>
      <c r="P83" s="507"/>
      <c r="Q83" s="507"/>
      <c r="R83" s="128">
        <v>25300</v>
      </c>
      <c r="S83" s="129" t="s">
        <v>156</v>
      </c>
      <c r="T83" s="40">
        <v>11</v>
      </c>
      <c r="U83" s="40">
        <v>1</v>
      </c>
      <c r="V83" s="40" t="s">
        <v>86</v>
      </c>
      <c r="W83" s="118"/>
      <c r="X83" s="117"/>
      <c r="Y83" s="116"/>
      <c r="Z83" s="116"/>
      <c r="AA83" s="116"/>
      <c r="AB83" s="116"/>
      <c r="AC83" s="116"/>
      <c r="AD83" s="116"/>
      <c r="AE83" s="42"/>
      <c r="AF83" s="42"/>
      <c r="AG83" s="116"/>
      <c r="AH83" s="116"/>
      <c r="AI83" s="118"/>
      <c r="AJ83" s="120">
        <v>4320</v>
      </c>
      <c r="AK83" s="116"/>
      <c r="AL83" s="116"/>
      <c r="AM83" s="42"/>
      <c r="AN83" s="122">
        <f t="shared" si="22"/>
        <v>4320</v>
      </c>
      <c r="AO83" s="116"/>
      <c r="AP83" s="116"/>
      <c r="AQ83" s="116"/>
      <c r="AR83" s="116"/>
      <c r="AS83" s="116"/>
      <c r="AT83" s="116"/>
      <c r="AU83" s="42"/>
      <c r="AV83" s="42"/>
      <c r="AW83" s="116"/>
      <c r="AX83" s="116"/>
      <c r="AY83" s="116"/>
      <c r="AZ83" s="116"/>
      <c r="BA83" s="116"/>
      <c r="BB83" s="116"/>
      <c r="BC83" s="42"/>
      <c r="BD83" s="43"/>
      <c r="BE83" s="123"/>
      <c r="BF83" s="62">
        <f t="shared" si="21"/>
        <v>4320</v>
      </c>
      <c r="BG83" s="157"/>
      <c r="BH83" s="158"/>
      <c r="BI83" s="158"/>
      <c r="BJ83" s="159"/>
      <c r="BK83" s="159"/>
      <c r="BL83" s="160"/>
      <c r="BM83" s="7"/>
      <c r="BN83" s="7"/>
      <c r="BO83" s="7"/>
      <c r="BP83" s="7"/>
      <c r="BQ83" s="7"/>
    </row>
    <row r="84" spans="1:69" s="8" customFormat="1" ht="14.25" x14ac:dyDescent="0.2">
      <c r="A84" s="134"/>
      <c r="B84" s="147"/>
      <c r="C84" s="135"/>
      <c r="D84" s="136"/>
      <c r="E84" s="136"/>
      <c r="F84" s="136"/>
      <c r="G84" s="500"/>
      <c r="H84" s="500"/>
      <c r="I84" s="500"/>
      <c r="J84" s="500"/>
      <c r="K84" s="501"/>
      <c r="L84" s="505"/>
      <c r="M84" s="511"/>
      <c r="N84" s="507"/>
      <c r="O84" s="507"/>
      <c r="P84" s="507"/>
      <c r="Q84" s="507"/>
      <c r="R84" s="128">
        <v>33300</v>
      </c>
      <c r="S84" s="129" t="s">
        <v>122</v>
      </c>
      <c r="T84" s="40">
        <v>11</v>
      </c>
      <c r="U84" s="40">
        <v>1</v>
      </c>
      <c r="V84" s="40" t="s">
        <v>86</v>
      </c>
      <c r="W84" s="118"/>
      <c r="X84" s="117"/>
      <c r="Y84" s="116"/>
      <c r="Z84" s="116"/>
      <c r="AA84" s="116"/>
      <c r="AB84" s="116"/>
      <c r="AC84" s="116"/>
      <c r="AD84" s="116"/>
      <c r="AE84" s="42"/>
      <c r="AF84" s="42"/>
      <c r="AG84" s="116"/>
      <c r="AH84" s="116"/>
      <c r="AI84" s="118"/>
      <c r="AJ84" s="120">
        <v>500000</v>
      </c>
      <c r="AK84" s="116"/>
      <c r="AL84" s="116"/>
      <c r="AM84" s="42"/>
      <c r="AN84" s="122">
        <f t="shared" si="22"/>
        <v>500000</v>
      </c>
      <c r="AO84" s="116"/>
      <c r="AP84" s="116"/>
      <c r="AQ84" s="116"/>
      <c r="AR84" s="116"/>
      <c r="AS84" s="116"/>
      <c r="AT84" s="116"/>
      <c r="AU84" s="42"/>
      <c r="AV84" s="42"/>
      <c r="AW84" s="116"/>
      <c r="AX84" s="116"/>
      <c r="AY84" s="116"/>
      <c r="AZ84" s="116"/>
      <c r="BA84" s="116"/>
      <c r="BB84" s="116"/>
      <c r="BC84" s="42"/>
      <c r="BD84" s="43"/>
      <c r="BE84" s="123"/>
      <c r="BF84" s="62">
        <f t="shared" si="21"/>
        <v>500000</v>
      </c>
      <c r="BG84" s="157"/>
      <c r="BH84" s="158"/>
      <c r="BI84" s="158"/>
      <c r="BJ84" s="159"/>
      <c r="BK84" s="159"/>
      <c r="BL84" s="160"/>
      <c r="BM84" s="7"/>
      <c r="BN84" s="7"/>
      <c r="BO84" s="7"/>
      <c r="BP84" s="7"/>
      <c r="BQ84" s="7"/>
    </row>
    <row r="85" spans="1:69" s="8" customFormat="1" ht="28.5" x14ac:dyDescent="0.2">
      <c r="A85" s="134"/>
      <c r="B85" s="147"/>
      <c r="C85" s="135"/>
      <c r="D85" s="136"/>
      <c r="E85" s="136"/>
      <c r="F85" s="136"/>
      <c r="G85" s="500"/>
      <c r="H85" s="500"/>
      <c r="I85" s="500"/>
      <c r="J85" s="500"/>
      <c r="K85" s="501"/>
      <c r="L85" s="116" t="s">
        <v>173</v>
      </c>
      <c r="M85" s="156" t="s">
        <v>174</v>
      </c>
      <c r="N85" s="118">
        <v>32</v>
      </c>
      <c r="O85" s="118" t="s">
        <v>148</v>
      </c>
      <c r="P85" s="118">
        <v>1</v>
      </c>
      <c r="Q85" s="118" t="s">
        <v>83</v>
      </c>
      <c r="R85" s="128">
        <v>29100</v>
      </c>
      <c r="S85" s="129" t="s">
        <v>119</v>
      </c>
      <c r="T85" s="40">
        <v>11</v>
      </c>
      <c r="U85" s="40">
        <v>1</v>
      </c>
      <c r="V85" s="40" t="s">
        <v>86</v>
      </c>
      <c r="W85" s="118"/>
      <c r="X85" s="117"/>
      <c r="Y85" s="116"/>
      <c r="Z85" s="116"/>
      <c r="AA85" s="116"/>
      <c r="AB85" s="116"/>
      <c r="AC85" s="116"/>
      <c r="AD85" s="116"/>
      <c r="AE85" s="42"/>
      <c r="AF85" s="42"/>
      <c r="AG85" s="116"/>
      <c r="AH85" s="116"/>
      <c r="AI85" s="118" t="s">
        <v>440</v>
      </c>
      <c r="AJ85" s="120">
        <v>100000</v>
      </c>
      <c r="AK85" s="116"/>
      <c r="AL85" s="116"/>
      <c r="AM85" s="42" t="s">
        <v>440</v>
      </c>
      <c r="AN85" s="122">
        <f t="shared" si="22"/>
        <v>100000</v>
      </c>
      <c r="AO85" s="444">
        <v>1</v>
      </c>
      <c r="AP85" s="116"/>
      <c r="AQ85" s="116"/>
      <c r="AR85" s="116"/>
      <c r="AS85" s="444">
        <v>1</v>
      </c>
      <c r="AT85" s="116"/>
      <c r="AU85" s="42"/>
      <c r="AV85" s="42"/>
      <c r="AW85" s="116"/>
      <c r="AX85" s="116"/>
      <c r="AY85" s="116"/>
      <c r="AZ85" s="116"/>
      <c r="BA85" s="116"/>
      <c r="BB85" s="116"/>
      <c r="BC85" s="42"/>
      <c r="BD85" s="43"/>
      <c r="BE85" s="123">
        <v>1</v>
      </c>
      <c r="BF85" s="62">
        <f t="shared" si="21"/>
        <v>100000</v>
      </c>
      <c r="BG85" s="157"/>
      <c r="BH85" s="158"/>
      <c r="BI85" s="158"/>
      <c r="BJ85" s="159"/>
      <c r="BK85" s="159"/>
      <c r="BL85" s="160"/>
      <c r="BM85" s="7"/>
      <c r="BN85" s="7"/>
      <c r="BO85" s="7"/>
      <c r="BP85" s="7"/>
      <c r="BQ85" s="7"/>
    </row>
    <row r="86" spans="1:69" s="459" customFormat="1" ht="42.75" customHeight="1" x14ac:dyDescent="0.2">
      <c r="A86" s="462"/>
      <c r="B86" s="463"/>
      <c r="C86" s="464"/>
      <c r="D86" s="465"/>
      <c r="E86" s="465"/>
      <c r="F86" s="465"/>
      <c r="G86" s="500"/>
      <c r="H86" s="500"/>
      <c r="I86" s="500"/>
      <c r="J86" s="500"/>
      <c r="K86" s="501"/>
      <c r="L86" s="512" t="s">
        <v>175</v>
      </c>
      <c r="M86" s="513" t="s">
        <v>176</v>
      </c>
      <c r="N86" s="514">
        <v>32</v>
      </c>
      <c r="O86" s="514" t="s">
        <v>148</v>
      </c>
      <c r="P86" s="514">
        <v>3</v>
      </c>
      <c r="Q86" s="514" t="s">
        <v>83</v>
      </c>
      <c r="R86" s="446"/>
      <c r="S86" s="447"/>
      <c r="T86" s="448"/>
      <c r="U86" s="448"/>
      <c r="V86" s="448"/>
      <c r="W86" s="449"/>
      <c r="X86" s="450"/>
      <c r="Y86" s="451"/>
      <c r="Z86" s="451"/>
      <c r="AA86" s="451"/>
      <c r="AB86" s="451"/>
      <c r="AC86" s="451"/>
      <c r="AD86" s="451"/>
      <c r="AE86" s="448"/>
      <c r="AF86" s="448"/>
      <c r="AG86" s="451"/>
      <c r="AH86" s="451"/>
      <c r="AI86" s="449"/>
      <c r="AJ86" s="452">
        <v>0</v>
      </c>
      <c r="AK86" s="453">
        <v>3</v>
      </c>
      <c r="AL86" s="451"/>
      <c r="AM86" s="448">
        <v>1</v>
      </c>
      <c r="AN86" s="454">
        <f t="shared" si="22"/>
        <v>0</v>
      </c>
      <c r="AO86" s="453">
        <v>3</v>
      </c>
      <c r="AP86" s="451"/>
      <c r="AQ86" s="453">
        <v>3</v>
      </c>
      <c r="AR86" s="451"/>
      <c r="AS86" s="453">
        <v>3</v>
      </c>
      <c r="AT86" s="451"/>
      <c r="AU86" s="448">
        <v>3</v>
      </c>
      <c r="AV86" s="448"/>
      <c r="AW86" s="453">
        <v>3</v>
      </c>
      <c r="AX86" s="451"/>
      <c r="AY86" s="451"/>
      <c r="AZ86" s="451"/>
      <c r="BA86" s="451"/>
      <c r="BB86" s="451"/>
      <c r="BC86" s="448"/>
      <c r="BD86" s="455"/>
      <c r="BE86" s="448">
        <v>3</v>
      </c>
      <c r="BF86" s="455">
        <f t="shared" si="21"/>
        <v>0</v>
      </c>
      <c r="BG86" s="456"/>
      <c r="BH86" s="457"/>
      <c r="BI86" s="457"/>
      <c r="BJ86" s="447"/>
      <c r="BK86" s="447"/>
      <c r="BL86" s="458"/>
    </row>
    <row r="87" spans="1:69" s="459" customFormat="1" ht="14.25" x14ac:dyDescent="0.2">
      <c r="A87" s="462"/>
      <c r="B87" s="463"/>
      <c r="C87" s="464"/>
      <c r="D87" s="465"/>
      <c r="E87" s="465"/>
      <c r="F87" s="465"/>
      <c r="G87" s="500"/>
      <c r="H87" s="500"/>
      <c r="I87" s="500"/>
      <c r="J87" s="500"/>
      <c r="K87" s="501"/>
      <c r="L87" s="512"/>
      <c r="M87" s="513"/>
      <c r="N87" s="514"/>
      <c r="O87" s="514"/>
      <c r="P87" s="514"/>
      <c r="Q87" s="514"/>
      <c r="R87" s="446">
        <v>31100</v>
      </c>
      <c r="S87" s="447" t="s">
        <v>172</v>
      </c>
      <c r="T87" s="448">
        <v>11</v>
      </c>
      <c r="U87" s="448">
        <v>1</v>
      </c>
      <c r="V87" s="448" t="s">
        <v>86</v>
      </c>
      <c r="W87" s="449"/>
      <c r="X87" s="450"/>
      <c r="Y87" s="451"/>
      <c r="Z87" s="451"/>
      <c r="AA87" s="451"/>
      <c r="AB87" s="451"/>
      <c r="AC87" s="451"/>
      <c r="AD87" s="451"/>
      <c r="AE87" s="448"/>
      <c r="AF87" s="448"/>
      <c r="AG87" s="451"/>
      <c r="AH87" s="451"/>
      <c r="AI87" s="449"/>
      <c r="AJ87" s="452">
        <v>1440000</v>
      </c>
      <c r="AK87" s="451"/>
      <c r="AL87" s="451"/>
      <c r="AM87" s="448">
        <v>1</v>
      </c>
      <c r="AN87" s="454">
        <f t="shared" si="22"/>
        <v>1440000</v>
      </c>
      <c r="AO87" s="451"/>
      <c r="AP87" s="451"/>
      <c r="AQ87" s="451"/>
      <c r="AR87" s="451"/>
      <c r="AS87" s="451"/>
      <c r="AT87" s="451"/>
      <c r="AU87" s="448"/>
      <c r="AV87" s="448"/>
      <c r="AW87" s="451"/>
      <c r="AX87" s="451"/>
      <c r="AY87" s="451"/>
      <c r="AZ87" s="451"/>
      <c r="BA87" s="451"/>
      <c r="BB87" s="451"/>
      <c r="BC87" s="448"/>
      <c r="BD87" s="455"/>
      <c r="BE87" s="448"/>
      <c r="BF87" s="455">
        <f t="shared" si="21"/>
        <v>1440000</v>
      </c>
      <c r="BG87" s="456"/>
      <c r="BH87" s="457"/>
      <c r="BI87" s="457"/>
      <c r="BJ87" s="447"/>
      <c r="BK87" s="447"/>
      <c r="BL87" s="458"/>
    </row>
    <row r="88" spans="1:69" s="459" customFormat="1" ht="18.2" customHeight="1" x14ac:dyDescent="0.2">
      <c r="A88" s="462"/>
      <c r="B88" s="463"/>
      <c r="C88" s="464"/>
      <c r="D88" s="465"/>
      <c r="E88" s="465"/>
      <c r="F88" s="465"/>
      <c r="G88" s="500"/>
      <c r="H88" s="500"/>
      <c r="I88" s="500"/>
      <c r="J88" s="500"/>
      <c r="K88" s="501"/>
      <c r="L88" s="512"/>
      <c r="M88" s="513"/>
      <c r="N88" s="514"/>
      <c r="O88" s="514"/>
      <c r="P88" s="514"/>
      <c r="Q88" s="514"/>
      <c r="R88" s="446">
        <v>26210</v>
      </c>
      <c r="S88" s="447" t="s">
        <v>118</v>
      </c>
      <c r="T88" s="448">
        <v>11</v>
      </c>
      <c r="U88" s="448">
        <v>1</v>
      </c>
      <c r="V88" s="448" t="s">
        <v>86</v>
      </c>
      <c r="W88" s="449"/>
      <c r="X88" s="450"/>
      <c r="Y88" s="451"/>
      <c r="Z88" s="451"/>
      <c r="AA88" s="451"/>
      <c r="AB88" s="451"/>
      <c r="AC88" s="451"/>
      <c r="AD88" s="451"/>
      <c r="AE88" s="448"/>
      <c r="AF88" s="448"/>
      <c r="AG88" s="451"/>
      <c r="AH88" s="451"/>
      <c r="AI88" s="449"/>
      <c r="AJ88" s="452">
        <v>1216687.5</v>
      </c>
      <c r="AK88" s="451"/>
      <c r="AL88" s="451"/>
      <c r="AM88" s="448">
        <v>1</v>
      </c>
      <c r="AN88" s="454">
        <f t="shared" si="22"/>
        <v>1216687.5</v>
      </c>
      <c r="AO88" s="451"/>
      <c r="AP88" s="451"/>
      <c r="AQ88" s="451"/>
      <c r="AR88" s="451"/>
      <c r="AS88" s="451"/>
      <c r="AT88" s="451"/>
      <c r="AU88" s="448"/>
      <c r="AV88" s="448"/>
      <c r="AW88" s="451"/>
      <c r="AX88" s="451"/>
      <c r="AY88" s="451"/>
      <c r="AZ88" s="451"/>
      <c r="BA88" s="451"/>
      <c r="BB88" s="451"/>
      <c r="BC88" s="448"/>
      <c r="BD88" s="455"/>
      <c r="BE88" s="448"/>
      <c r="BF88" s="455">
        <f t="shared" si="21"/>
        <v>1216687.5</v>
      </c>
      <c r="BG88" s="456"/>
      <c r="BH88" s="457"/>
      <c r="BI88" s="457"/>
      <c r="BJ88" s="447"/>
      <c r="BK88" s="447"/>
      <c r="BL88" s="458"/>
    </row>
    <row r="89" spans="1:69" s="459" customFormat="1" ht="14.25" x14ac:dyDescent="0.2">
      <c r="A89" s="462"/>
      <c r="B89" s="463"/>
      <c r="C89" s="464"/>
      <c r="D89" s="465"/>
      <c r="E89" s="465"/>
      <c r="F89" s="465"/>
      <c r="G89" s="460"/>
      <c r="H89" s="445"/>
      <c r="I89" s="445"/>
      <c r="J89" s="445"/>
      <c r="K89" s="461"/>
      <c r="L89" s="512"/>
      <c r="M89" s="513"/>
      <c r="N89" s="514"/>
      <c r="O89" s="514"/>
      <c r="P89" s="514"/>
      <c r="Q89" s="514"/>
      <c r="R89" s="450">
        <v>26110</v>
      </c>
      <c r="S89" s="450" t="s">
        <v>117</v>
      </c>
      <c r="T89" s="448">
        <v>11</v>
      </c>
      <c r="U89" s="448">
        <v>1</v>
      </c>
      <c r="V89" s="448" t="s">
        <v>86</v>
      </c>
      <c r="W89" s="449"/>
      <c r="X89" s="450"/>
      <c r="Y89" s="451"/>
      <c r="Z89" s="451"/>
      <c r="AA89" s="451"/>
      <c r="AB89" s="451"/>
      <c r="AC89" s="451"/>
      <c r="AD89" s="451"/>
      <c r="AE89" s="448"/>
      <c r="AF89" s="448"/>
      <c r="AG89" s="451"/>
      <c r="AH89" s="451"/>
      <c r="AI89" s="451"/>
      <c r="AJ89" s="452"/>
      <c r="AK89" s="449"/>
      <c r="AL89" s="452">
        <v>60000</v>
      </c>
      <c r="AM89" s="448">
        <v>1</v>
      </c>
      <c r="AN89" s="454">
        <f t="shared" si="22"/>
        <v>60000</v>
      </c>
      <c r="AO89" s="451"/>
      <c r="AP89" s="451"/>
      <c r="AQ89" s="451"/>
      <c r="AR89" s="451"/>
      <c r="AS89" s="451"/>
      <c r="AT89" s="451"/>
      <c r="AU89" s="448"/>
      <c r="AV89" s="448"/>
      <c r="AW89" s="451"/>
      <c r="AX89" s="451"/>
      <c r="AY89" s="451"/>
      <c r="AZ89" s="451"/>
      <c r="BA89" s="451"/>
      <c r="BB89" s="451"/>
      <c r="BC89" s="448"/>
      <c r="BD89" s="455"/>
      <c r="BE89" s="448"/>
      <c r="BF89" s="455">
        <f t="shared" si="21"/>
        <v>60000</v>
      </c>
      <c r="BG89" s="456"/>
      <c r="BH89" s="457"/>
      <c r="BI89" s="457"/>
      <c r="BJ89" s="447"/>
      <c r="BK89" s="447"/>
      <c r="BL89" s="458"/>
    </row>
    <row r="90" spans="1:69" s="459" customFormat="1" ht="14.25" x14ac:dyDescent="0.2">
      <c r="A90" s="462"/>
      <c r="B90" s="463"/>
      <c r="C90" s="464"/>
      <c r="D90" s="465"/>
      <c r="E90" s="465"/>
      <c r="F90" s="465"/>
      <c r="G90" s="460"/>
      <c r="H90" s="445"/>
      <c r="I90" s="445"/>
      <c r="J90" s="445"/>
      <c r="K90" s="461"/>
      <c r="L90" s="512"/>
      <c r="M90" s="513"/>
      <c r="N90" s="514"/>
      <c r="O90" s="514"/>
      <c r="P90" s="514"/>
      <c r="Q90" s="514"/>
      <c r="R90" s="446">
        <v>29100</v>
      </c>
      <c r="S90" s="447" t="s">
        <v>119</v>
      </c>
      <c r="T90" s="448">
        <v>11</v>
      </c>
      <c r="U90" s="448">
        <v>1</v>
      </c>
      <c r="V90" s="448" t="s">
        <v>86</v>
      </c>
      <c r="W90" s="449"/>
      <c r="X90" s="450"/>
      <c r="Y90" s="451"/>
      <c r="Z90" s="451"/>
      <c r="AA90" s="451"/>
      <c r="AB90" s="451"/>
      <c r="AC90" s="451"/>
      <c r="AD90" s="451"/>
      <c r="AE90" s="448"/>
      <c r="AF90" s="448"/>
      <c r="AG90" s="451"/>
      <c r="AH90" s="451"/>
      <c r="AI90" s="451"/>
      <c r="AJ90" s="452"/>
      <c r="AK90" s="449"/>
      <c r="AL90" s="452">
        <v>540000</v>
      </c>
      <c r="AM90" s="448">
        <v>1</v>
      </c>
      <c r="AN90" s="454">
        <f t="shared" si="22"/>
        <v>540000</v>
      </c>
      <c r="AO90" s="451"/>
      <c r="AP90" s="451"/>
      <c r="AQ90" s="451"/>
      <c r="AR90" s="451"/>
      <c r="AS90" s="451"/>
      <c r="AT90" s="451"/>
      <c r="AU90" s="448"/>
      <c r="AV90" s="448"/>
      <c r="AW90" s="451"/>
      <c r="AX90" s="451"/>
      <c r="AY90" s="451"/>
      <c r="AZ90" s="451"/>
      <c r="BA90" s="451"/>
      <c r="BB90" s="451"/>
      <c r="BC90" s="448"/>
      <c r="BD90" s="455"/>
      <c r="BE90" s="448"/>
      <c r="BF90" s="455">
        <f t="shared" si="21"/>
        <v>540000</v>
      </c>
      <c r="BG90" s="456"/>
      <c r="BH90" s="457"/>
      <c r="BI90" s="457"/>
      <c r="BJ90" s="447"/>
      <c r="BK90" s="447"/>
      <c r="BL90" s="458"/>
    </row>
    <row r="91" spans="1:69" s="459" customFormat="1" ht="14.25" x14ac:dyDescent="0.2">
      <c r="A91" s="462"/>
      <c r="B91" s="463"/>
      <c r="C91" s="464"/>
      <c r="D91" s="465"/>
      <c r="E91" s="465"/>
      <c r="F91" s="465"/>
      <c r="G91" s="460"/>
      <c r="H91" s="445"/>
      <c r="I91" s="445"/>
      <c r="J91" s="445"/>
      <c r="K91" s="461"/>
      <c r="L91" s="512"/>
      <c r="M91" s="513"/>
      <c r="N91" s="514"/>
      <c r="O91" s="514"/>
      <c r="P91" s="514"/>
      <c r="Q91" s="514"/>
      <c r="R91" s="450">
        <v>35620</v>
      </c>
      <c r="S91" s="450" t="s">
        <v>126</v>
      </c>
      <c r="T91" s="448">
        <v>11</v>
      </c>
      <c r="U91" s="448">
        <v>1</v>
      </c>
      <c r="V91" s="448" t="s">
        <v>86</v>
      </c>
      <c r="W91" s="449"/>
      <c r="X91" s="450"/>
      <c r="Y91" s="451"/>
      <c r="Z91" s="451"/>
      <c r="AA91" s="451"/>
      <c r="AB91" s="451"/>
      <c r="AC91" s="451"/>
      <c r="AD91" s="451"/>
      <c r="AE91" s="448"/>
      <c r="AF91" s="448"/>
      <c r="AG91" s="451"/>
      <c r="AH91" s="451"/>
      <c r="AI91" s="451"/>
      <c r="AJ91" s="452"/>
      <c r="AK91" s="449"/>
      <c r="AL91" s="452">
        <v>30000</v>
      </c>
      <c r="AM91" s="448">
        <v>1</v>
      </c>
      <c r="AN91" s="454">
        <f t="shared" si="22"/>
        <v>30000</v>
      </c>
      <c r="AO91" s="451"/>
      <c r="AP91" s="451"/>
      <c r="AQ91" s="451"/>
      <c r="AR91" s="451"/>
      <c r="AS91" s="451"/>
      <c r="AT91" s="451"/>
      <c r="AU91" s="448"/>
      <c r="AV91" s="448"/>
      <c r="AW91" s="451"/>
      <c r="AX91" s="451"/>
      <c r="AY91" s="451"/>
      <c r="AZ91" s="451"/>
      <c r="BA91" s="451"/>
      <c r="BB91" s="451"/>
      <c r="BC91" s="448"/>
      <c r="BD91" s="455"/>
      <c r="BE91" s="448"/>
      <c r="BF91" s="455">
        <f t="shared" si="21"/>
        <v>30000</v>
      </c>
      <c r="BG91" s="456"/>
      <c r="BH91" s="457"/>
      <c r="BI91" s="457"/>
      <c r="BJ91" s="447"/>
      <c r="BK91" s="447"/>
      <c r="BL91" s="458"/>
    </row>
    <row r="92" spans="1:69" s="459" customFormat="1" ht="14.25" x14ac:dyDescent="0.2">
      <c r="A92" s="462"/>
      <c r="B92" s="463"/>
      <c r="C92" s="464"/>
      <c r="D92" s="465"/>
      <c r="E92" s="465"/>
      <c r="F92" s="465"/>
      <c r="G92" s="460"/>
      <c r="H92" s="445"/>
      <c r="I92" s="445"/>
      <c r="J92" s="445"/>
      <c r="K92" s="461"/>
      <c r="L92" s="512"/>
      <c r="M92" s="513"/>
      <c r="N92" s="514"/>
      <c r="O92" s="514"/>
      <c r="P92" s="514"/>
      <c r="Q92" s="514"/>
      <c r="R92" s="446">
        <v>25300</v>
      </c>
      <c r="S92" s="447" t="s">
        <v>156</v>
      </c>
      <c r="T92" s="448">
        <v>11</v>
      </c>
      <c r="U92" s="448">
        <v>1</v>
      </c>
      <c r="V92" s="448" t="s">
        <v>86</v>
      </c>
      <c r="W92" s="449"/>
      <c r="X92" s="450"/>
      <c r="Y92" s="451"/>
      <c r="Z92" s="451"/>
      <c r="AA92" s="451"/>
      <c r="AB92" s="451"/>
      <c r="AC92" s="451"/>
      <c r="AD92" s="451"/>
      <c r="AE92" s="448"/>
      <c r="AF92" s="448"/>
      <c r="AG92" s="451"/>
      <c r="AH92" s="451"/>
      <c r="AI92" s="451"/>
      <c r="AJ92" s="452"/>
      <c r="AK92" s="449"/>
      <c r="AL92" s="452">
        <v>103500</v>
      </c>
      <c r="AM92" s="448">
        <v>1</v>
      </c>
      <c r="AN92" s="454">
        <f t="shared" si="22"/>
        <v>103500</v>
      </c>
      <c r="AO92" s="451"/>
      <c r="AP92" s="451"/>
      <c r="AQ92" s="451"/>
      <c r="AR92" s="451"/>
      <c r="AS92" s="451"/>
      <c r="AT92" s="451"/>
      <c r="AU92" s="448"/>
      <c r="AV92" s="448"/>
      <c r="AW92" s="451"/>
      <c r="AX92" s="451"/>
      <c r="AY92" s="451"/>
      <c r="AZ92" s="451"/>
      <c r="BA92" s="451"/>
      <c r="BB92" s="451"/>
      <c r="BC92" s="448"/>
      <c r="BD92" s="455"/>
      <c r="BE92" s="448"/>
      <c r="BF92" s="455">
        <f t="shared" si="21"/>
        <v>103500</v>
      </c>
      <c r="BG92" s="456"/>
      <c r="BH92" s="457"/>
      <c r="BI92" s="457"/>
      <c r="BJ92" s="447"/>
      <c r="BK92" s="447"/>
      <c r="BL92" s="458"/>
    </row>
    <row r="93" spans="1:69" s="459" customFormat="1" ht="14.25" x14ac:dyDescent="0.2">
      <c r="A93" s="462"/>
      <c r="B93" s="463"/>
      <c r="C93" s="464"/>
      <c r="D93" s="465"/>
      <c r="E93" s="465"/>
      <c r="F93" s="465"/>
      <c r="G93" s="460"/>
      <c r="H93" s="445"/>
      <c r="I93" s="445"/>
      <c r="J93" s="445"/>
      <c r="K93" s="461"/>
      <c r="L93" s="512"/>
      <c r="M93" s="513"/>
      <c r="N93" s="514"/>
      <c r="O93" s="514"/>
      <c r="P93" s="514"/>
      <c r="Q93" s="514"/>
      <c r="R93" s="446">
        <v>24710</v>
      </c>
      <c r="S93" s="447" t="s">
        <v>114</v>
      </c>
      <c r="T93" s="448">
        <v>11</v>
      </c>
      <c r="U93" s="448">
        <v>1</v>
      </c>
      <c r="V93" s="448" t="s">
        <v>86</v>
      </c>
      <c r="W93" s="449"/>
      <c r="X93" s="450"/>
      <c r="Y93" s="451"/>
      <c r="Z93" s="451"/>
      <c r="AA93" s="451"/>
      <c r="AB93" s="451"/>
      <c r="AC93" s="451"/>
      <c r="AD93" s="451"/>
      <c r="AE93" s="448"/>
      <c r="AF93" s="448"/>
      <c r="AG93" s="451"/>
      <c r="AH93" s="451"/>
      <c r="AI93" s="451"/>
      <c r="AJ93" s="452"/>
      <c r="AK93" s="449"/>
      <c r="AL93" s="452">
        <v>560000</v>
      </c>
      <c r="AM93" s="448">
        <v>1</v>
      </c>
      <c r="AN93" s="454">
        <f t="shared" si="22"/>
        <v>560000</v>
      </c>
      <c r="AO93" s="451"/>
      <c r="AP93" s="451"/>
      <c r="AQ93" s="451"/>
      <c r="AR93" s="451"/>
      <c r="AS93" s="451"/>
      <c r="AT93" s="451"/>
      <c r="AU93" s="448"/>
      <c r="AV93" s="448"/>
      <c r="AW93" s="451"/>
      <c r="AX93" s="451"/>
      <c r="AY93" s="451"/>
      <c r="AZ93" s="451"/>
      <c r="BA93" s="451"/>
      <c r="BB93" s="451"/>
      <c r="BC93" s="448"/>
      <c r="BD93" s="455"/>
      <c r="BE93" s="448"/>
      <c r="BF93" s="455">
        <f t="shared" si="21"/>
        <v>560000</v>
      </c>
      <c r="BG93" s="456"/>
      <c r="BH93" s="457"/>
      <c r="BI93" s="457"/>
      <c r="BJ93" s="447"/>
      <c r="BK93" s="447"/>
      <c r="BL93" s="458"/>
    </row>
    <row r="94" spans="1:69" s="8" customFormat="1" ht="19.350000000000001" customHeight="1" x14ac:dyDescent="0.2">
      <c r="A94" s="134"/>
      <c r="B94" s="147"/>
      <c r="C94" s="135"/>
      <c r="D94" s="136"/>
      <c r="E94" s="136"/>
      <c r="F94" s="136"/>
      <c r="G94" s="161"/>
      <c r="H94" s="136"/>
      <c r="I94" s="136"/>
      <c r="J94" s="136"/>
      <c r="K94" s="162"/>
      <c r="L94" s="505" t="s">
        <v>177</v>
      </c>
      <c r="M94" s="511" t="s">
        <v>178</v>
      </c>
      <c r="N94" s="507">
        <v>149</v>
      </c>
      <c r="O94" s="507" t="s">
        <v>104</v>
      </c>
      <c r="P94" s="507">
        <v>2</v>
      </c>
      <c r="Q94" s="507" t="s">
        <v>106</v>
      </c>
      <c r="R94" s="128"/>
      <c r="S94" s="129"/>
      <c r="T94" s="40">
        <v>11</v>
      </c>
      <c r="U94" s="40">
        <v>1</v>
      </c>
      <c r="V94" s="40" t="s">
        <v>86</v>
      </c>
      <c r="W94" s="118"/>
      <c r="X94" s="117"/>
      <c r="Y94" s="116"/>
      <c r="Z94" s="116"/>
      <c r="AA94" s="116"/>
      <c r="AB94" s="116"/>
      <c r="AC94" s="116"/>
      <c r="AD94" s="116"/>
      <c r="AE94" s="59"/>
      <c r="AF94" s="59"/>
      <c r="AG94" s="116"/>
      <c r="AH94" s="116"/>
      <c r="AI94" s="116"/>
      <c r="AJ94" s="116"/>
      <c r="AK94" s="118">
        <v>1</v>
      </c>
      <c r="AL94" s="120">
        <v>0</v>
      </c>
      <c r="AM94" s="59">
        <v>1</v>
      </c>
      <c r="AN94" s="122">
        <f t="shared" si="22"/>
        <v>0</v>
      </c>
      <c r="AO94" s="116"/>
      <c r="AP94" s="116"/>
      <c r="AQ94" s="116"/>
      <c r="AR94" s="116"/>
      <c r="AS94" s="116"/>
      <c r="AT94" s="116"/>
      <c r="AU94" s="59"/>
      <c r="AV94" s="59"/>
      <c r="AW94" s="444">
        <v>1</v>
      </c>
      <c r="AX94" s="116"/>
      <c r="AY94" s="116"/>
      <c r="AZ94" s="116"/>
      <c r="BA94" s="116"/>
      <c r="BB94" s="116"/>
      <c r="BC94" s="59"/>
      <c r="BD94" s="43"/>
      <c r="BE94" s="123">
        <v>2</v>
      </c>
      <c r="BF94" s="62">
        <f t="shared" si="21"/>
        <v>0</v>
      </c>
      <c r="BG94" s="163"/>
      <c r="BH94" s="164"/>
      <c r="BI94" s="164"/>
      <c r="BJ94" s="165"/>
      <c r="BK94" s="165"/>
      <c r="BL94" s="166"/>
      <c r="BM94" s="7"/>
      <c r="BN94" s="7"/>
      <c r="BO94" s="7"/>
      <c r="BP94" s="7"/>
      <c r="BQ94" s="7"/>
    </row>
    <row r="95" spans="1:69" s="8" customFormat="1" ht="15.95" customHeight="1" x14ac:dyDescent="0.2">
      <c r="A95" s="134"/>
      <c r="B95" s="147"/>
      <c r="C95" s="135"/>
      <c r="D95" s="136"/>
      <c r="E95" s="136"/>
      <c r="F95" s="136"/>
      <c r="G95" s="161"/>
      <c r="H95" s="136"/>
      <c r="I95" s="136"/>
      <c r="J95" s="136"/>
      <c r="K95" s="162"/>
      <c r="L95" s="505"/>
      <c r="M95" s="511"/>
      <c r="N95" s="507"/>
      <c r="O95" s="507"/>
      <c r="P95" s="507"/>
      <c r="Q95" s="507"/>
      <c r="R95" s="128">
        <v>31100</v>
      </c>
      <c r="S95" s="129" t="s">
        <v>172</v>
      </c>
      <c r="T95" s="40">
        <v>11</v>
      </c>
      <c r="U95" s="40">
        <v>1</v>
      </c>
      <c r="V95" s="40" t="s">
        <v>86</v>
      </c>
      <c r="W95" s="118"/>
      <c r="X95" s="117"/>
      <c r="Y95" s="116"/>
      <c r="Z95" s="116"/>
      <c r="AA95" s="116"/>
      <c r="AB95" s="116"/>
      <c r="AC95" s="116"/>
      <c r="AD95" s="116"/>
      <c r="AE95" s="59"/>
      <c r="AF95" s="59"/>
      <c r="AG95" s="116"/>
      <c r="AH95" s="116"/>
      <c r="AI95" s="116"/>
      <c r="AJ95" s="120"/>
      <c r="AK95" s="118"/>
      <c r="AL95" s="120">
        <v>2520000</v>
      </c>
      <c r="AM95" s="59"/>
      <c r="AN95" s="122">
        <f t="shared" si="22"/>
        <v>2520000</v>
      </c>
      <c r="AO95" s="116"/>
      <c r="AP95" s="116"/>
      <c r="AQ95" s="116"/>
      <c r="AR95" s="116"/>
      <c r="AS95" s="116"/>
      <c r="AT95" s="116"/>
      <c r="AU95" s="59"/>
      <c r="AV95" s="59"/>
      <c r="AW95" s="116"/>
      <c r="AX95" s="116"/>
      <c r="AY95" s="116"/>
      <c r="AZ95" s="116"/>
      <c r="BA95" s="116"/>
      <c r="BB95" s="116"/>
      <c r="BC95" s="59"/>
      <c r="BD95" s="43"/>
      <c r="BE95" s="123"/>
      <c r="BF95" s="62">
        <f t="shared" si="21"/>
        <v>2520000</v>
      </c>
      <c r="BG95" s="163"/>
      <c r="BH95" s="164"/>
      <c r="BI95" s="164"/>
      <c r="BJ95" s="165"/>
      <c r="BK95" s="165"/>
      <c r="BL95" s="166"/>
      <c r="BM95" s="7"/>
      <c r="BN95" s="7"/>
      <c r="BO95" s="7"/>
      <c r="BP95" s="7"/>
      <c r="BQ95" s="7"/>
    </row>
    <row r="96" spans="1:69" s="8" customFormat="1" ht="15.95" customHeight="1" x14ac:dyDescent="0.2">
      <c r="A96" s="134"/>
      <c r="B96" s="147"/>
      <c r="C96" s="135"/>
      <c r="D96" s="136"/>
      <c r="E96" s="136"/>
      <c r="F96" s="136"/>
      <c r="G96" s="161"/>
      <c r="H96" s="136"/>
      <c r="I96" s="136"/>
      <c r="J96" s="136"/>
      <c r="K96" s="162"/>
      <c r="L96" s="505"/>
      <c r="M96" s="511"/>
      <c r="N96" s="507"/>
      <c r="O96" s="507"/>
      <c r="P96" s="507"/>
      <c r="Q96" s="507"/>
      <c r="R96" s="128">
        <v>25300</v>
      </c>
      <c r="S96" s="129" t="s">
        <v>156</v>
      </c>
      <c r="T96" s="40">
        <v>11</v>
      </c>
      <c r="U96" s="40">
        <v>1</v>
      </c>
      <c r="V96" s="40" t="s">
        <v>86</v>
      </c>
      <c r="W96" s="118"/>
      <c r="X96" s="117"/>
      <c r="Y96" s="116"/>
      <c r="Z96" s="116"/>
      <c r="AA96" s="116"/>
      <c r="AB96" s="116"/>
      <c r="AC96" s="116"/>
      <c r="AD96" s="116"/>
      <c r="AE96" s="59"/>
      <c r="AF96" s="59"/>
      <c r="AG96" s="116"/>
      <c r="AH96" s="116"/>
      <c r="AI96" s="116"/>
      <c r="AJ96" s="120"/>
      <c r="AK96" s="118"/>
      <c r="AL96" s="120">
        <v>100800</v>
      </c>
      <c r="AM96" s="59"/>
      <c r="AN96" s="122">
        <f t="shared" si="22"/>
        <v>100800</v>
      </c>
      <c r="AO96" s="116"/>
      <c r="AP96" s="116"/>
      <c r="AQ96" s="116"/>
      <c r="AR96" s="116"/>
      <c r="AS96" s="116"/>
      <c r="AT96" s="116"/>
      <c r="AU96" s="59"/>
      <c r="AV96" s="59"/>
      <c r="AW96" s="116"/>
      <c r="AX96" s="116"/>
      <c r="AY96" s="116"/>
      <c r="AZ96" s="116"/>
      <c r="BA96" s="116"/>
      <c r="BB96" s="116"/>
      <c r="BC96" s="59"/>
      <c r="BD96" s="43"/>
      <c r="BE96" s="123"/>
      <c r="BF96" s="62">
        <f t="shared" si="21"/>
        <v>100800</v>
      </c>
      <c r="BG96" s="163"/>
      <c r="BH96" s="164"/>
      <c r="BI96" s="164"/>
      <c r="BJ96" s="165"/>
      <c r="BK96" s="165"/>
      <c r="BL96" s="166"/>
      <c r="BM96" s="7"/>
      <c r="BN96" s="7"/>
      <c r="BO96" s="7"/>
      <c r="BP96" s="7"/>
      <c r="BQ96" s="7"/>
    </row>
    <row r="97" spans="1:69" s="8" customFormat="1" ht="15.95" customHeight="1" x14ac:dyDescent="0.2">
      <c r="A97" s="134"/>
      <c r="B97" s="147"/>
      <c r="C97" s="135"/>
      <c r="D97" s="136"/>
      <c r="E97" s="136"/>
      <c r="F97" s="136"/>
      <c r="G97" s="161"/>
      <c r="H97" s="136"/>
      <c r="I97" s="136"/>
      <c r="J97" s="136"/>
      <c r="K97" s="162"/>
      <c r="L97" s="505"/>
      <c r="M97" s="511"/>
      <c r="N97" s="507"/>
      <c r="O97" s="507"/>
      <c r="P97" s="507"/>
      <c r="Q97" s="507"/>
      <c r="R97" s="128">
        <v>24710</v>
      </c>
      <c r="S97" s="129" t="s">
        <v>114</v>
      </c>
      <c r="T97" s="40">
        <v>11</v>
      </c>
      <c r="U97" s="40">
        <v>1</v>
      </c>
      <c r="V97" s="40" t="s">
        <v>86</v>
      </c>
      <c r="W97" s="118"/>
      <c r="X97" s="117"/>
      <c r="Y97" s="116"/>
      <c r="Z97" s="116"/>
      <c r="AA97" s="116"/>
      <c r="AB97" s="116"/>
      <c r="AC97" s="116"/>
      <c r="AD97" s="116"/>
      <c r="AE97" s="59"/>
      <c r="AF97" s="59"/>
      <c r="AG97" s="116"/>
      <c r="AH97" s="116"/>
      <c r="AI97" s="116"/>
      <c r="AJ97" s="120"/>
      <c r="AK97" s="118"/>
      <c r="AL97" s="120">
        <v>560000</v>
      </c>
      <c r="AM97" s="59"/>
      <c r="AN97" s="122">
        <f t="shared" si="22"/>
        <v>560000</v>
      </c>
      <c r="AO97" s="116"/>
      <c r="AP97" s="116"/>
      <c r="AQ97" s="116"/>
      <c r="AR97" s="116"/>
      <c r="AS97" s="116"/>
      <c r="AT97" s="116"/>
      <c r="AU97" s="59"/>
      <c r="AV97" s="59"/>
      <c r="AW97" s="116"/>
      <c r="AX97" s="116"/>
      <c r="AY97" s="116"/>
      <c r="AZ97" s="116"/>
      <c r="BA97" s="116"/>
      <c r="BB97" s="116"/>
      <c r="BC97" s="59"/>
      <c r="BD97" s="43"/>
      <c r="BE97" s="123"/>
      <c r="BF97" s="62">
        <f t="shared" si="21"/>
        <v>560000</v>
      </c>
      <c r="BG97" s="163"/>
      <c r="BH97" s="164"/>
      <c r="BI97" s="164"/>
      <c r="BJ97" s="165"/>
      <c r="BK97" s="165"/>
      <c r="BL97" s="166"/>
      <c r="BM97" s="7"/>
      <c r="BN97" s="7"/>
      <c r="BO97" s="7"/>
      <c r="BP97" s="7"/>
      <c r="BQ97" s="7"/>
    </row>
    <row r="98" spans="1:69" s="8" customFormat="1" ht="12.6" customHeight="1" x14ac:dyDescent="0.2">
      <c r="A98" s="134"/>
      <c r="B98" s="147"/>
      <c r="C98" s="135"/>
      <c r="D98" s="136"/>
      <c r="E98" s="136"/>
      <c r="F98" s="136"/>
      <c r="G98" s="161"/>
      <c r="H98" s="136"/>
      <c r="I98" s="136"/>
      <c r="J98" s="136"/>
      <c r="K98" s="162"/>
      <c r="L98" s="505" t="s">
        <v>179</v>
      </c>
      <c r="M98" s="511" t="s">
        <v>180</v>
      </c>
      <c r="N98" s="507">
        <v>32</v>
      </c>
      <c r="O98" s="507" t="s">
        <v>148</v>
      </c>
      <c r="P98" s="507">
        <v>3</v>
      </c>
      <c r="Q98" s="507" t="s">
        <v>106</v>
      </c>
      <c r="R98" s="128"/>
      <c r="S98" s="129"/>
      <c r="T98" s="40"/>
      <c r="U98" s="40"/>
      <c r="V98" s="40"/>
      <c r="W98" s="118"/>
      <c r="X98" s="117"/>
      <c r="Y98" s="116"/>
      <c r="Z98" s="116"/>
      <c r="AA98" s="116"/>
      <c r="AB98" s="116"/>
      <c r="AC98" s="116"/>
      <c r="AD98" s="116"/>
      <c r="AE98" s="59"/>
      <c r="AF98" s="59"/>
      <c r="AG98" s="116"/>
      <c r="AH98" s="116"/>
      <c r="AI98" s="116"/>
      <c r="AJ98" s="116"/>
      <c r="AK98" s="116"/>
      <c r="AL98" s="116"/>
      <c r="AM98" s="59"/>
      <c r="AN98" s="59"/>
      <c r="AO98" s="116"/>
      <c r="AP98" s="116"/>
      <c r="AQ98" s="118">
        <v>3</v>
      </c>
      <c r="AR98" s="120">
        <v>0</v>
      </c>
      <c r="AS98" s="116"/>
      <c r="AT98" s="116"/>
      <c r="AU98" s="59">
        <v>3</v>
      </c>
      <c r="AV98" s="122">
        <f t="shared" ref="AV98:AV104" si="23">AP98+AR98+AT98</f>
        <v>0</v>
      </c>
      <c r="AW98" s="116"/>
      <c r="AX98" s="116"/>
      <c r="AY98" s="116"/>
      <c r="AZ98" s="116"/>
      <c r="BA98" s="116"/>
      <c r="BB98" s="116"/>
      <c r="BC98" s="59"/>
      <c r="BD98" s="43"/>
      <c r="BE98" s="123">
        <v>3</v>
      </c>
      <c r="BF98" s="62">
        <f t="shared" si="21"/>
        <v>0</v>
      </c>
      <c r="BG98" s="163"/>
      <c r="BH98" s="164"/>
      <c r="BI98" s="164"/>
      <c r="BJ98" s="165"/>
      <c r="BK98" s="165"/>
      <c r="BL98" s="166"/>
      <c r="BM98" s="7"/>
      <c r="BN98" s="7"/>
      <c r="BO98" s="7"/>
      <c r="BP98" s="7"/>
      <c r="BQ98" s="7"/>
    </row>
    <row r="99" spans="1:69" s="8" customFormat="1" ht="15" customHeight="1" x14ac:dyDescent="0.2">
      <c r="A99" s="134"/>
      <c r="B99" s="147"/>
      <c r="C99" s="135"/>
      <c r="D99" s="136"/>
      <c r="E99" s="136"/>
      <c r="F99" s="136"/>
      <c r="G99" s="161"/>
      <c r="H99" s="136"/>
      <c r="I99" s="136"/>
      <c r="J99" s="136"/>
      <c r="K99" s="162"/>
      <c r="L99" s="505"/>
      <c r="M99" s="511"/>
      <c r="N99" s="507"/>
      <c r="O99" s="507"/>
      <c r="P99" s="507"/>
      <c r="Q99" s="507"/>
      <c r="R99" s="128">
        <v>29100</v>
      </c>
      <c r="S99" s="129" t="s">
        <v>119</v>
      </c>
      <c r="T99" s="40">
        <v>11</v>
      </c>
      <c r="U99" s="40">
        <v>1</v>
      </c>
      <c r="V99" s="40" t="s">
        <v>86</v>
      </c>
      <c r="W99" s="118"/>
      <c r="X99" s="117"/>
      <c r="Y99" s="116"/>
      <c r="Z99" s="116"/>
      <c r="AA99" s="116"/>
      <c r="AB99" s="116"/>
      <c r="AC99" s="116"/>
      <c r="AD99" s="116"/>
      <c r="AE99" s="59"/>
      <c r="AF99" s="59"/>
      <c r="AG99" s="116"/>
      <c r="AH99" s="116"/>
      <c r="AI99" s="116"/>
      <c r="AJ99" s="120"/>
      <c r="AK99" s="116"/>
      <c r="AL99" s="116"/>
      <c r="AM99" s="59"/>
      <c r="AN99" s="122">
        <f t="shared" ref="AN99:AN104" si="24">AH99+AJ99+AL99</f>
        <v>0</v>
      </c>
      <c r="AO99" s="116"/>
      <c r="AP99" s="116"/>
      <c r="AQ99" s="118"/>
      <c r="AR99" s="120">
        <v>2200000</v>
      </c>
      <c r="AS99" s="116"/>
      <c r="AT99" s="116"/>
      <c r="AU99" s="59"/>
      <c r="AV99" s="122">
        <f t="shared" si="23"/>
        <v>2200000</v>
      </c>
      <c r="AW99" s="116"/>
      <c r="AX99" s="116"/>
      <c r="AY99" s="116"/>
      <c r="AZ99" s="116"/>
      <c r="BA99" s="116"/>
      <c r="BB99" s="116"/>
      <c r="BC99" s="59"/>
      <c r="BD99" s="43"/>
      <c r="BE99" s="123">
        <v>1</v>
      </c>
      <c r="BF99" s="62">
        <f t="shared" ref="BF99:BF104" si="25">AR99</f>
        <v>2200000</v>
      </c>
      <c r="BG99" s="163"/>
      <c r="BH99" s="164"/>
      <c r="BI99" s="164"/>
      <c r="BJ99" s="165"/>
      <c r="BK99" s="165"/>
      <c r="BL99" s="166"/>
      <c r="BM99" s="7"/>
      <c r="BN99" s="7"/>
      <c r="BO99" s="7"/>
      <c r="BP99" s="7"/>
      <c r="BQ99" s="7"/>
    </row>
    <row r="100" spans="1:69" s="8" customFormat="1" ht="15" customHeight="1" x14ac:dyDescent="0.2">
      <c r="A100" s="134"/>
      <c r="B100" s="147"/>
      <c r="C100" s="135"/>
      <c r="D100" s="136"/>
      <c r="E100" s="136"/>
      <c r="F100" s="136"/>
      <c r="G100" s="161"/>
      <c r="H100" s="136"/>
      <c r="I100" s="136"/>
      <c r="J100" s="136"/>
      <c r="K100" s="162"/>
      <c r="L100" s="505"/>
      <c r="M100" s="511"/>
      <c r="N100" s="507"/>
      <c r="O100" s="507"/>
      <c r="P100" s="507"/>
      <c r="Q100" s="507"/>
      <c r="R100" s="128">
        <v>25300</v>
      </c>
      <c r="S100" s="129" t="s">
        <v>156</v>
      </c>
      <c r="T100" s="40">
        <v>11</v>
      </c>
      <c r="U100" s="40">
        <v>1</v>
      </c>
      <c r="V100" s="40" t="s">
        <v>86</v>
      </c>
      <c r="W100" s="118"/>
      <c r="X100" s="117"/>
      <c r="Y100" s="116"/>
      <c r="Z100" s="116"/>
      <c r="AA100" s="116"/>
      <c r="AB100" s="116"/>
      <c r="AC100" s="116"/>
      <c r="AD100" s="116"/>
      <c r="AE100" s="59"/>
      <c r="AF100" s="59"/>
      <c r="AG100" s="116"/>
      <c r="AH100" s="116"/>
      <c r="AI100" s="116"/>
      <c r="AJ100" s="120"/>
      <c r="AK100" s="116"/>
      <c r="AL100" s="116"/>
      <c r="AM100" s="59"/>
      <c r="AN100" s="122">
        <f t="shared" si="24"/>
        <v>0</v>
      </c>
      <c r="AO100" s="116"/>
      <c r="AP100" s="116"/>
      <c r="AQ100" s="118"/>
      <c r="AR100" s="120">
        <v>100800</v>
      </c>
      <c r="AS100" s="116"/>
      <c r="AT100" s="116"/>
      <c r="AU100" s="59"/>
      <c r="AV100" s="122">
        <f t="shared" si="23"/>
        <v>100800</v>
      </c>
      <c r="AW100" s="116"/>
      <c r="AX100" s="116"/>
      <c r="AY100" s="116"/>
      <c r="AZ100" s="116"/>
      <c r="BA100" s="116"/>
      <c r="BB100" s="116"/>
      <c r="BC100" s="59"/>
      <c r="BD100" s="43"/>
      <c r="BE100" s="123">
        <v>1</v>
      </c>
      <c r="BF100" s="62">
        <f t="shared" si="25"/>
        <v>100800</v>
      </c>
      <c r="BG100" s="163"/>
      <c r="BH100" s="164"/>
      <c r="BI100" s="164"/>
      <c r="BJ100" s="165"/>
      <c r="BK100" s="165"/>
      <c r="BL100" s="166"/>
      <c r="BM100" s="7"/>
      <c r="BN100" s="7"/>
      <c r="BO100" s="7"/>
      <c r="BP100" s="7"/>
      <c r="BQ100" s="7"/>
    </row>
    <row r="101" spans="1:69" s="8" customFormat="1" ht="15" customHeight="1" x14ac:dyDescent="0.2">
      <c r="A101" s="134"/>
      <c r="B101" s="147"/>
      <c r="C101" s="135"/>
      <c r="D101" s="136"/>
      <c r="E101" s="136"/>
      <c r="F101" s="136"/>
      <c r="G101" s="161"/>
      <c r="H101" s="136"/>
      <c r="I101" s="136"/>
      <c r="J101" s="136"/>
      <c r="K101" s="162"/>
      <c r="L101" s="505"/>
      <c r="M101" s="511"/>
      <c r="N101" s="507"/>
      <c r="O101" s="507"/>
      <c r="P101" s="507"/>
      <c r="Q101" s="507"/>
      <c r="R101" s="128">
        <v>39600</v>
      </c>
      <c r="S101" s="129" t="s">
        <v>131</v>
      </c>
      <c r="T101" s="40">
        <v>11</v>
      </c>
      <c r="U101" s="40">
        <v>1</v>
      </c>
      <c r="V101" s="40" t="s">
        <v>86</v>
      </c>
      <c r="W101" s="118"/>
      <c r="X101" s="117"/>
      <c r="Y101" s="116"/>
      <c r="Z101" s="116"/>
      <c r="AA101" s="116"/>
      <c r="AB101" s="116"/>
      <c r="AC101" s="116"/>
      <c r="AD101" s="116"/>
      <c r="AE101" s="59"/>
      <c r="AF101" s="59"/>
      <c r="AG101" s="116"/>
      <c r="AH101" s="116"/>
      <c r="AI101" s="116"/>
      <c r="AJ101" s="120"/>
      <c r="AK101" s="116"/>
      <c r="AL101" s="116"/>
      <c r="AM101" s="59"/>
      <c r="AN101" s="122">
        <f t="shared" si="24"/>
        <v>0</v>
      </c>
      <c r="AO101" s="116"/>
      <c r="AP101" s="116"/>
      <c r="AQ101" s="118"/>
      <c r="AR101" s="120">
        <v>75000</v>
      </c>
      <c r="AS101" s="116"/>
      <c r="AT101" s="116"/>
      <c r="AU101" s="59"/>
      <c r="AV101" s="122">
        <f t="shared" si="23"/>
        <v>75000</v>
      </c>
      <c r="AW101" s="116"/>
      <c r="AX101" s="116"/>
      <c r="AY101" s="116"/>
      <c r="AZ101" s="116"/>
      <c r="BA101" s="116"/>
      <c r="BB101" s="116"/>
      <c r="BC101" s="59"/>
      <c r="BD101" s="43"/>
      <c r="BE101" s="123">
        <v>1</v>
      </c>
      <c r="BF101" s="62">
        <f t="shared" si="25"/>
        <v>75000</v>
      </c>
      <c r="BG101" s="163"/>
      <c r="BH101" s="164"/>
      <c r="BI101" s="164"/>
      <c r="BJ101" s="165"/>
      <c r="BK101" s="165"/>
      <c r="BL101" s="166"/>
      <c r="BM101" s="7"/>
      <c r="BN101" s="7"/>
      <c r="BO101" s="7"/>
      <c r="BP101" s="7"/>
      <c r="BQ101" s="7"/>
    </row>
    <row r="102" spans="1:69" s="8" customFormat="1" ht="15" customHeight="1" x14ac:dyDescent="0.2">
      <c r="A102" s="134"/>
      <c r="B102" s="147"/>
      <c r="C102" s="135"/>
      <c r="D102" s="136"/>
      <c r="E102" s="136"/>
      <c r="F102" s="136"/>
      <c r="G102" s="161"/>
      <c r="H102" s="136"/>
      <c r="I102" s="136"/>
      <c r="J102" s="136"/>
      <c r="K102" s="162"/>
      <c r="L102" s="505"/>
      <c r="M102" s="511"/>
      <c r="N102" s="507"/>
      <c r="O102" s="507"/>
      <c r="P102" s="507"/>
      <c r="Q102" s="507"/>
      <c r="R102" s="128">
        <v>26210</v>
      </c>
      <c r="S102" s="129" t="s">
        <v>118</v>
      </c>
      <c r="T102" s="40">
        <v>11</v>
      </c>
      <c r="U102" s="40">
        <v>1</v>
      </c>
      <c r="V102" s="40" t="s">
        <v>86</v>
      </c>
      <c r="W102" s="118"/>
      <c r="X102" s="117"/>
      <c r="Y102" s="116"/>
      <c r="Z102" s="116"/>
      <c r="AA102" s="116"/>
      <c r="AB102" s="116"/>
      <c r="AC102" s="116"/>
      <c r="AD102" s="116"/>
      <c r="AE102" s="59"/>
      <c r="AF102" s="59"/>
      <c r="AG102" s="116"/>
      <c r="AH102" s="116"/>
      <c r="AI102" s="116"/>
      <c r="AJ102" s="120"/>
      <c r="AK102" s="116"/>
      <c r="AL102" s="116"/>
      <c r="AM102" s="59"/>
      <c r="AN102" s="122">
        <f t="shared" si="24"/>
        <v>0</v>
      </c>
      <c r="AO102" s="116"/>
      <c r="AP102" s="116"/>
      <c r="AQ102" s="118"/>
      <c r="AR102" s="120">
        <v>1216687.5</v>
      </c>
      <c r="AS102" s="116"/>
      <c r="AT102" s="116"/>
      <c r="AU102" s="59"/>
      <c r="AV102" s="122">
        <f t="shared" si="23"/>
        <v>1216687.5</v>
      </c>
      <c r="AW102" s="116"/>
      <c r="AX102" s="116"/>
      <c r="AY102" s="116"/>
      <c r="AZ102" s="116"/>
      <c r="BA102" s="116"/>
      <c r="BB102" s="116"/>
      <c r="BC102" s="59"/>
      <c r="BD102" s="43"/>
      <c r="BE102" s="123">
        <v>1</v>
      </c>
      <c r="BF102" s="62">
        <f t="shared" si="25"/>
        <v>1216687.5</v>
      </c>
      <c r="BG102" s="163"/>
      <c r="BH102" s="164"/>
      <c r="BI102" s="164"/>
      <c r="BJ102" s="165"/>
      <c r="BK102" s="165"/>
      <c r="BL102" s="166"/>
      <c r="BM102" s="7"/>
      <c r="BN102" s="7"/>
      <c r="BO102" s="7"/>
      <c r="BP102" s="7"/>
      <c r="BQ102" s="7"/>
    </row>
    <row r="103" spans="1:69" s="8" customFormat="1" ht="15" customHeight="1" x14ac:dyDescent="0.2">
      <c r="A103" s="134"/>
      <c r="B103" s="147"/>
      <c r="C103" s="135"/>
      <c r="D103" s="136"/>
      <c r="E103" s="136"/>
      <c r="F103" s="136"/>
      <c r="G103" s="161"/>
      <c r="H103" s="136"/>
      <c r="I103" s="136"/>
      <c r="J103" s="136"/>
      <c r="K103" s="162"/>
      <c r="L103" s="505"/>
      <c r="M103" s="511"/>
      <c r="N103" s="507"/>
      <c r="O103" s="507"/>
      <c r="P103" s="507"/>
      <c r="Q103" s="507"/>
      <c r="R103" s="117">
        <v>26110</v>
      </c>
      <c r="S103" s="117" t="s">
        <v>117</v>
      </c>
      <c r="T103" s="40">
        <v>11</v>
      </c>
      <c r="U103" s="40">
        <v>1</v>
      </c>
      <c r="V103" s="40" t="s">
        <v>86</v>
      </c>
      <c r="W103" s="118"/>
      <c r="X103" s="117"/>
      <c r="Y103" s="116"/>
      <c r="Z103" s="116"/>
      <c r="AA103" s="116"/>
      <c r="AB103" s="116"/>
      <c r="AC103" s="116"/>
      <c r="AD103" s="116"/>
      <c r="AE103" s="59"/>
      <c r="AF103" s="59"/>
      <c r="AG103" s="116"/>
      <c r="AH103" s="116"/>
      <c r="AI103" s="116"/>
      <c r="AJ103" s="120"/>
      <c r="AK103" s="116"/>
      <c r="AL103" s="116"/>
      <c r="AM103" s="59"/>
      <c r="AN103" s="122">
        <f t="shared" si="24"/>
        <v>0</v>
      </c>
      <c r="AO103" s="116"/>
      <c r="AP103" s="116"/>
      <c r="AQ103" s="118"/>
      <c r="AR103" s="120">
        <v>60000</v>
      </c>
      <c r="AS103" s="116"/>
      <c r="AT103" s="116"/>
      <c r="AU103" s="59"/>
      <c r="AV103" s="122">
        <f t="shared" si="23"/>
        <v>60000</v>
      </c>
      <c r="AW103" s="116"/>
      <c r="AX103" s="116"/>
      <c r="AY103" s="116"/>
      <c r="AZ103" s="116"/>
      <c r="BA103" s="116"/>
      <c r="BB103" s="116"/>
      <c r="BC103" s="59"/>
      <c r="BD103" s="43"/>
      <c r="BE103" s="123">
        <v>1</v>
      </c>
      <c r="BF103" s="62">
        <f t="shared" si="25"/>
        <v>60000</v>
      </c>
      <c r="BG103" s="163"/>
      <c r="BH103" s="164"/>
      <c r="BI103" s="164"/>
      <c r="BJ103" s="165"/>
      <c r="BK103" s="165"/>
      <c r="BL103" s="166"/>
      <c r="BM103" s="7"/>
      <c r="BN103" s="7"/>
      <c r="BO103" s="7"/>
      <c r="BP103" s="7"/>
      <c r="BQ103" s="7"/>
    </row>
    <row r="104" spans="1:69" s="8" customFormat="1" ht="15" customHeight="1" x14ac:dyDescent="0.2">
      <c r="A104" s="134"/>
      <c r="B104" s="147"/>
      <c r="C104" s="135"/>
      <c r="D104" s="136"/>
      <c r="E104" s="136"/>
      <c r="F104" s="136"/>
      <c r="G104" s="161"/>
      <c r="H104" s="136"/>
      <c r="I104" s="136"/>
      <c r="J104" s="136"/>
      <c r="K104" s="162"/>
      <c r="L104" s="505"/>
      <c r="M104" s="511"/>
      <c r="N104" s="507"/>
      <c r="O104" s="507"/>
      <c r="P104" s="507"/>
      <c r="Q104" s="507"/>
      <c r="R104" s="117">
        <v>35620</v>
      </c>
      <c r="S104" s="117" t="s">
        <v>126</v>
      </c>
      <c r="T104" s="40">
        <v>11</v>
      </c>
      <c r="U104" s="40">
        <v>1</v>
      </c>
      <c r="V104" s="40" t="s">
        <v>86</v>
      </c>
      <c r="W104" s="118"/>
      <c r="X104" s="117"/>
      <c r="Y104" s="116"/>
      <c r="Z104" s="116"/>
      <c r="AA104" s="116"/>
      <c r="AB104" s="116"/>
      <c r="AC104" s="116"/>
      <c r="AD104" s="116"/>
      <c r="AE104" s="59"/>
      <c r="AF104" s="59"/>
      <c r="AG104" s="116"/>
      <c r="AH104" s="116"/>
      <c r="AI104" s="116"/>
      <c r="AJ104" s="120"/>
      <c r="AK104" s="116"/>
      <c r="AL104" s="116"/>
      <c r="AM104" s="59"/>
      <c r="AN104" s="122">
        <f t="shared" si="24"/>
        <v>0</v>
      </c>
      <c r="AO104" s="116"/>
      <c r="AP104" s="116"/>
      <c r="AQ104" s="118"/>
      <c r="AR104" s="120">
        <v>30000</v>
      </c>
      <c r="AS104" s="116"/>
      <c r="AT104" s="116"/>
      <c r="AU104" s="59"/>
      <c r="AV104" s="122">
        <f t="shared" si="23"/>
        <v>30000</v>
      </c>
      <c r="AW104" s="116"/>
      <c r="AX104" s="116"/>
      <c r="AY104" s="116"/>
      <c r="AZ104" s="116"/>
      <c r="BA104" s="116"/>
      <c r="BB104" s="116"/>
      <c r="BC104" s="59"/>
      <c r="BD104" s="43"/>
      <c r="BE104" s="123">
        <v>1</v>
      </c>
      <c r="BF104" s="62">
        <f t="shared" si="25"/>
        <v>30000</v>
      </c>
      <c r="BG104" s="163"/>
      <c r="BH104" s="164"/>
      <c r="BI104" s="164"/>
      <c r="BJ104" s="165"/>
      <c r="BK104" s="165"/>
      <c r="BL104" s="166"/>
      <c r="BM104" s="7"/>
      <c r="BN104" s="7"/>
      <c r="BO104" s="7"/>
      <c r="BP104" s="7"/>
      <c r="BQ104" s="7"/>
    </row>
    <row r="105" spans="1:69" s="8" customFormat="1" ht="57.75" customHeight="1" x14ac:dyDescent="0.2">
      <c r="A105" s="134"/>
      <c r="B105" s="147"/>
      <c r="C105" s="135"/>
      <c r="D105" s="136"/>
      <c r="E105" s="136"/>
      <c r="F105" s="136"/>
      <c r="G105" s="161"/>
      <c r="H105" s="136"/>
      <c r="I105" s="136"/>
      <c r="J105" s="136"/>
      <c r="K105" s="162"/>
      <c r="L105" s="510" t="s">
        <v>181</v>
      </c>
      <c r="M105" s="510"/>
      <c r="N105" s="138"/>
      <c r="O105" s="138"/>
      <c r="P105" s="139"/>
      <c r="Q105" s="139"/>
      <c r="R105" s="139"/>
      <c r="S105" s="140"/>
      <c r="T105" s="140"/>
      <c r="U105" s="139"/>
      <c r="V105" s="140"/>
      <c r="W105" s="140"/>
      <c r="X105" s="139"/>
      <c r="Y105" s="139"/>
      <c r="Z105" s="141"/>
      <c r="AA105" s="139"/>
      <c r="AB105" s="141"/>
      <c r="AC105" s="139"/>
      <c r="AD105" s="141"/>
      <c r="AE105" s="139"/>
      <c r="AF105" s="141"/>
      <c r="AG105" s="139"/>
      <c r="AH105" s="141"/>
      <c r="AI105" s="139"/>
      <c r="AJ105" s="141"/>
      <c r="AK105" s="139"/>
      <c r="AL105" s="141"/>
      <c r="AM105" s="139"/>
      <c r="AN105" s="141"/>
      <c r="AO105" s="139"/>
      <c r="AP105" s="141"/>
      <c r="AQ105" s="139"/>
      <c r="AR105" s="141"/>
      <c r="AS105" s="139"/>
      <c r="AT105" s="141"/>
      <c r="AU105" s="139"/>
      <c r="AV105" s="141"/>
      <c r="AW105" s="139"/>
      <c r="AX105" s="141"/>
      <c r="AY105" s="139"/>
      <c r="AZ105" s="141"/>
      <c r="BA105" s="139"/>
      <c r="BB105" s="141"/>
      <c r="BC105" s="139"/>
      <c r="BD105" s="141"/>
      <c r="BE105" s="142"/>
      <c r="BF105" s="143"/>
      <c r="BG105" s="144"/>
      <c r="BH105" s="145"/>
      <c r="BI105" s="145"/>
      <c r="BJ105" s="145"/>
      <c r="BK105" s="145"/>
      <c r="BL105" s="146"/>
      <c r="BM105" s="7"/>
      <c r="BN105" s="7"/>
      <c r="BO105" s="7"/>
      <c r="BP105" s="7"/>
      <c r="BQ105" s="7"/>
    </row>
    <row r="106" spans="1:69" s="8" customFormat="1" ht="71.25" x14ac:dyDescent="0.2">
      <c r="A106" s="134"/>
      <c r="B106" s="147"/>
      <c r="C106" s="135"/>
      <c r="D106" s="136"/>
      <c r="E106" s="136"/>
      <c r="F106" s="136"/>
      <c r="G106" s="161"/>
      <c r="H106" s="136"/>
      <c r="I106" s="136"/>
      <c r="J106" s="136"/>
      <c r="K106" s="162"/>
      <c r="L106" s="48">
        <v>5</v>
      </c>
      <c r="M106" s="167" t="s">
        <v>182</v>
      </c>
      <c r="N106" s="168">
        <v>149</v>
      </c>
      <c r="O106" s="168" t="s">
        <v>104</v>
      </c>
      <c r="P106" s="169">
        <v>1</v>
      </c>
      <c r="Q106" s="170" t="s">
        <v>83</v>
      </c>
      <c r="R106" s="52" t="s">
        <v>109</v>
      </c>
      <c r="S106" s="53" t="s">
        <v>110</v>
      </c>
      <c r="T106" s="51">
        <v>11</v>
      </c>
      <c r="U106" s="51">
        <v>1</v>
      </c>
      <c r="V106" s="51" t="s">
        <v>86</v>
      </c>
      <c r="W106" s="149" t="s">
        <v>183</v>
      </c>
      <c r="X106" s="168" t="s">
        <v>184</v>
      </c>
      <c r="Y106" s="168"/>
      <c r="Z106" s="171"/>
      <c r="AA106" s="168"/>
      <c r="AB106" s="168"/>
      <c r="AC106" s="168"/>
      <c r="AD106" s="168"/>
      <c r="AE106" s="168"/>
      <c r="AF106" s="168"/>
      <c r="AG106" s="168"/>
      <c r="AH106" s="168"/>
      <c r="AI106" s="168"/>
      <c r="AJ106" s="171">
        <f>AJ108</f>
        <v>0</v>
      </c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 t="e">
        <f>#REF!+BE108</f>
        <v>#REF!</v>
      </c>
      <c r="BF106" s="172">
        <f>AJ106</f>
        <v>0</v>
      </c>
      <c r="BG106" s="173"/>
      <c r="BH106" s="174"/>
      <c r="BI106" s="174"/>
      <c r="BJ106" s="154"/>
      <c r="BK106" s="154"/>
      <c r="BL106" s="155"/>
      <c r="BM106" s="7"/>
      <c r="BN106" s="7"/>
      <c r="BO106" s="7"/>
      <c r="BP106" s="7"/>
      <c r="BQ106" s="7"/>
    </row>
    <row r="107" spans="1:69" s="8" customFormat="1" ht="42.75" x14ac:dyDescent="0.2">
      <c r="A107" s="134"/>
      <c r="B107" s="147"/>
      <c r="C107" s="135"/>
      <c r="D107" s="136"/>
      <c r="E107" s="136"/>
      <c r="F107" s="136"/>
      <c r="G107" s="161"/>
      <c r="H107" s="136"/>
      <c r="I107" s="136"/>
      <c r="J107" s="136"/>
      <c r="K107" s="162"/>
      <c r="L107" s="116">
        <v>5.0999999999999996</v>
      </c>
      <c r="M107" s="175" t="s">
        <v>185</v>
      </c>
      <c r="N107" s="118">
        <v>149</v>
      </c>
      <c r="O107" s="118" t="s">
        <v>104</v>
      </c>
      <c r="P107" s="118">
        <v>1</v>
      </c>
      <c r="Q107" s="118" t="s">
        <v>83</v>
      </c>
      <c r="R107" s="176"/>
      <c r="S107" s="129"/>
      <c r="T107" s="40"/>
      <c r="U107" s="40"/>
      <c r="V107" s="40"/>
      <c r="W107" s="118"/>
      <c r="X107" s="117"/>
      <c r="Y107" s="116"/>
      <c r="Z107" s="116"/>
      <c r="AA107" s="116"/>
      <c r="AB107" s="116"/>
      <c r="AC107" s="116"/>
      <c r="AD107" s="116"/>
      <c r="AE107" s="59"/>
      <c r="AF107" s="59"/>
      <c r="AG107" s="116"/>
      <c r="AH107" s="116"/>
      <c r="AI107" s="116">
        <v>1</v>
      </c>
      <c r="AJ107" s="116"/>
      <c r="AK107" s="116"/>
      <c r="AL107" s="116"/>
      <c r="AM107" s="59">
        <v>1</v>
      </c>
      <c r="AN107" s="59"/>
      <c r="AO107" s="116"/>
      <c r="AP107" s="116"/>
      <c r="AQ107" s="116"/>
      <c r="AR107" s="116"/>
      <c r="AS107" s="116"/>
      <c r="AT107" s="116"/>
      <c r="AU107" s="59"/>
      <c r="AV107" s="59"/>
      <c r="AW107" s="116"/>
      <c r="AX107" s="116"/>
      <c r="AY107" s="116"/>
      <c r="AZ107" s="116"/>
      <c r="BA107" s="116"/>
      <c r="BB107" s="116"/>
      <c r="BC107" s="59"/>
      <c r="BD107" s="43"/>
      <c r="BE107" s="123">
        <v>1</v>
      </c>
      <c r="BF107" s="62"/>
      <c r="BG107" s="157"/>
      <c r="BH107" s="158"/>
      <c r="BI107" s="158"/>
      <c r="BJ107" s="159"/>
      <c r="BK107" s="159"/>
      <c r="BL107" s="160"/>
      <c r="BM107" s="7"/>
      <c r="BN107" s="7"/>
      <c r="BO107" s="7"/>
      <c r="BP107" s="7"/>
      <c r="BQ107" s="7"/>
    </row>
    <row r="108" spans="1:69" s="8" customFormat="1" ht="36" customHeight="1" x14ac:dyDescent="0.2">
      <c r="A108" s="134"/>
      <c r="B108" s="147"/>
      <c r="C108" s="135"/>
      <c r="D108" s="136"/>
      <c r="E108" s="136"/>
      <c r="F108" s="136"/>
      <c r="G108" s="161"/>
      <c r="H108" s="136"/>
      <c r="I108" s="136"/>
      <c r="J108" s="136"/>
      <c r="K108" s="162"/>
      <c r="L108" s="177" t="s">
        <v>442</v>
      </c>
      <c r="M108" s="178" t="s">
        <v>187</v>
      </c>
      <c r="N108" s="118">
        <v>149</v>
      </c>
      <c r="O108" s="118" t="s">
        <v>104</v>
      </c>
      <c r="P108" s="118">
        <v>1</v>
      </c>
      <c r="Q108" s="118" t="s">
        <v>83</v>
      </c>
      <c r="R108" s="128">
        <v>31100</v>
      </c>
      <c r="S108" s="129" t="s">
        <v>188</v>
      </c>
      <c r="T108" s="40">
        <v>11</v>
      </c>
      <c r="U108" s="40">
        <v>1</v>
      </c>
      <c r="V108" s="40" t="s">
        <v>86</v>
      </c>
      <c r="W108" s="118"/>
      <c r="X108" s="117"/>
      <c r="Y108" s="118"/>
      <c r="Z108" s="118"/>
      <c r="AA108" s="118"/>
      <c r="AB108" s="118"/>
      <c r="AC108" s="118"/>
      <c r="AD108" s="118"/>
      <c r="AE108" s="59"/>
      <c r="AF108" s="59"/>
      <c r="AG108" s="118">
        <v>0</v>
      </c>
      <c r="AH108" s="118">
        <v>0</v>
      </c>
      <c r="AI108" s="118">
        <v>0</v>
      </c>
      <c r="AJ108" s="120">
        <v>0</v>
      </c>
      <c r="AK108" s="179" t="s">
        <v>95</v>
      </c>
      <c r="AL108" s="179" t="s">
        <v>189</v>
      </c>
      <c r="AM108" s="59">
        <f>AG108+AI108+AK108</f>
        <v>1</v>
      </c>
      <c r="AN108" s="122">
        <f>AH108+AJ108+AL108</f>
        <v>30000</v>
      </c>
      <c r="AO108" s="118">
        <v>0</v>
      </c>
      <c r="AP108" s="118">
        <v>0</v>
      </c>
      <c r="AQ108" s="118">
        <v>0</v>
      </c>
      <c r="AR108" s="118">
        <v>0</v>
      </c>
      <c r="AS108" s="118">
        <v>0</v>
      </c>
      <c r="AT108" s="118">
        <v>0</v>
      </c>
      <c r="AU108" s="59">
        <v>0</v>
      </c>
      <c r="AV108" s="59">
        <v>0</v>
      </c>
      <c r="AW108" s="118">
        <v>0</v>
      </c>
      <c r="AX108" s="118">
        <v>0</v>
      </c>
      <c r="AY108" s="118">
        <v>0</v>
      </c>
      <c r="AZ108" s="118">
        <v>0</v>
      </c>
      <c r="BA108" s="118">
        <v>0</v>
      </c>
      <c r="BB108" s="116"/>
      <c r="BC108" s="59"/>
      <c r="BD108" s="43"/>
      <c r="BE108" s="123">
        <v>1</v>
      </c>
      <c r="BF108" s="62">
        <f>AF108+AN108+AV108+BD108</f>
        <v>30000</v>
      </c>
      <c r="BG108" s="157"/>
      <c r="BH108" s="158"/>
      <c r="BI108" s="158"/>
      <c r="BJ108" s="159"/>
      <c r="BK108" s="159"/>
      <c r="BL108" s="160"/>
      <c r="BM108" s="7"/>
      <c r="BN108" s="7"/>
      <c r="BO108" s="7"/>
      <c r="BP108" s="7"/>
      <c r="BQ108" s="7"/>
    </row>
    <row r="109" spans="1:69" s="8" customFormat="1" ht="34.15" customHeight="1" x14ac:dyDescent="0.2">
      <c r="A109" s="134"/>
      <c r="B109" s="147"/>
      <c r="C109" s="135"/>
      <c r="D109" s="136"/>
      <c r="E109" s="136"/>
      <c r="F109" s="136"/>
      <c r="G109" s="161"/>
      <c r="H109" s="136"/>
      <c r="I109" s="136"/>
      <c r="J109" s="136"/>
      <c r="K109" s="162"/>
      <c r="L109" s="177" t="s">
        <v>186</v>
      </c>
      <c r="M109" s="175" t="s">
        <v>191</v>
      </c>
      <c r="N109" s="118">
        <v>417</v>
      </c>
      <c r="O109" s="118" t="s">
        <v>169</v>
      </c>
      <c r="P109" s="118">
        <v>3</v>
      </c>
      <c r="Q109" s="118" t="s">
        <v>106</v>
      </c>
      <c r="R109" s="176"/>
      <c r="S109" s="129"/>
      <c r="T109" s="40"/>
      <c r="U109" s="40"/>
      <c r="V109" s="40"/>
      <c r="W109" s="118"/>
      <c r="X109" s="117"/>
      <c r="Y109" s="116"/>
      <c r="Z109" s="116"/>
      <c r="AA109" s="116"/>
      <c r="AB109" s="116"/>
      <c r="AC109" s="116"/>
      <c r="AD109" s="116"/>
      <c r="AE109" s="59"/>
      <c r="AF109" s="59"/>
      <c r="AG109" s="116"/>
      <c r="AH109" s="116"/>
      <c r="AI109" s="116"/>
      <c r="AJ109" s="116"/>
      <c r="AK109" s="116"/>
      <c r="AL109" s="116"/>
      <c r="AM109" s="59"/>
      <c r="AN109" s="59"/>
      <c r="AO109" s="116">
        <v>1</v>
      </c>
      <c r="AP109" s="116"/>
      <c r="AQ109" s="116">
        <v>1</v>
      </c>
      <c r="AR109" s="116"/>
      <c r="AS109" s="116">
        <v>1</v>
      </c>
      <c r="AT109" s="116"/>
      <c r="AU109" s="59">
        <v>3</v>
      </c>
      <c r="AV109" s="59"/>
      <c r="AW109" s="116"/>
      <c r="AX109" s="116"/>
      <c r="AY109" s="116"/>
      <c r="AZ109" s="116"/>
      <c r="BA109" s="116"/>
      <c r="BB109" s="116"/>
      <c r="BC109" s="59"/>
      <c r="BD109" s="43"/>
      <c r="BE109" s="123">
        <v>3</v>
      </c>
      <c r="BF109" s="62"/>
      <c r="BG109" s="157"/>
      <c r="BH109" s="158"/>
      <c r="BI109" s="158"/>
      <c r="BJ109" s="159"/>
      <c r="BK109" s="159"/>
      <c r="BL109" s="160"/>
      <c r="BM109" s="7"/>
      <c r="BN109" s="7"/>
      <c r="BO109" s="7"/>
      <c r="BP109" s="7"/>
      <c r="BQ109" s="7"/>
    </row>
    <row r="110" spans="1:69" s="8" customFormat="1" ht="42.75" x14ac:dyDescent="0.2">
      <c r="A110" s="134"/>
      <c r="B110" s="147"/>
      <c r="C110" s="135"/>
      <c r="D110" s="136"/>
      <c r="E110" s="136"/>
      <c r="F110" s="136"/>
      <c r="G110" s="161"/>
      <c r="H110" s="136"/>
      <c r="I110" s="136"/>
      <c r="J110" s="136"/>
      <c r="K110" s="162"/>
      <c r="L110" s="177" t="s">
        <v>190</v>
      </c>
      <c r="M110" s="175" t="s">
        <v>193</v>
      </c>
      <c r="N110" s="118">
        <v>417</v>
      </c>
      <c r="O110" s="118" t="s">
        <v>169</v>
      </c>
      <c r="P110" s="118">
        <v>1</v>
      </c>
      <c r="Q110" s="118" t="s">
        <v>83</v>
      </c>
      <c r="R110" s="176"/>
      <c r="S110" s="129"/>
      <c r="T110" s="40"/>
      <c r="U110" s="40"/>
      <c r="V110" s="40"/>
      <c r="W110" s="118"/>
      <c r="X110" s="117"/>
      <c r="Y110" s="116"/>
      <c r="Z110" s="116"/>
      <c r="AA110" s="116"/>
      <c r="AB110" s="116"/>
      <c r="AC110" s="116"/>
      <c r="AD110" s="116"/>
      <c r="AE110" s="59"/>
      <c r="AF110" s="59"/>
      <c r="AG110" s="116"/>
      <c r="AH110" s="116"/>
      <c r="AI110" s="116"/>
      <c r="AJ110" s="116"/>
      <c r="AK110" s="116"/>
      <c r="AL110" s="116"/>
      <c r="AM110" s="59"/>
      <c r="AN110" s="59"/>
      <c r="AO110" s="116"/>
      <c r="AP110" s="116"/>
      <c r="AQ110" s="116"/>
      <c r="AR110" s="116"/>
      <c r="AS110" s="116" t="s">
        <v>440</v>
      </c>
      <c r="AT110" s="116"/>
      <c r="AU110" s="59" t="s">
        <v>440</v>
      </c>
      <c r="AV110" s="59"/>
      <c r="AW110" s="116">
        <v>1</v>
      </c>
      <c r="AX110" s="116"/>
      <c r="AY110" s="116"/>
      <c r="AZ110" s="116"/>
      <c r="BA110" s="116"/>
      <c r="BB110" s="116"/>
      <c r="BC110" s="59">
        <v>1</v>
      </c>
      <c r="BD110" s="43"/>
      <c r="BE110" s="123">
        <v>1</v>
      </c>
      <c r="BF110" s="62"/>
      <c r="BG110" s="157"/>
      <c r="BH110" s="158"/>
      <c r="BI110" s="158"/>
      <c r="BJ110" s="159"/>
      <c r="BK110" s="159"/>
      <c r="BL110" s="160"/>
      <c r="BM110" s="7"/>
      <c r="BN110" s="7"/>
      <c r="BO110" s="7"/>
      <c r="BP110" s="7"/>
      <c r="BQ110" s="7"/>
    </row>
    <row r="111" spans="1:69" s="8" customFormat="1" ht="42.75" x14ac:dyDescent="0.2">
      <c r="A111" s="134"/>
      <c r="B111" s="147"/>
      <c r="C111" s="135"/>
      <c r="D111" s="136"/>
      <c r="E111" s="136"/>
      <c r="F111" s="136"/>
      <c r="G111" s="161"/>
      <c r="H111" s="136"/>
      <c r="I111" s="136"/>
      <c r="J111" s="136"/>
      <c r="K111" s="162"/>
      <c r="L111" s="177" t="s">
        <v>192</v>
      </c>
      <c r="M111" s="180" t="s">
        <v>194</v>
      </c>
      <c r="N111" s="118">
        <v>417</v>
      </c>
      <c r="O111" s="118" t="s">
        <v>169</v>
      </c>
      <c r="P111" s="118">
        <v>1</v>
      </c>
      <c r="Q111" s="118" t="s">
        <v>83</v>
      </c>
      <c r="R111" s="176"/>
      <c r="S111" s="129"/>
      <c r="T111" s="40"/>
      <c r="U111" s="40"/>
      <c r="V111" s="40"/>
      <c r="W111" s="118"/>
      <c r="X111" s="117"/>
      <c r="Y111" s="116"/>
      <c r="Z111" s="116"/>
      <c r="AA111" s="116"/>
      <c r="AB111" s="116"/>
      <c r="AC111" s="116"/>
      <c r="AD111" s="116"/>
      <c r="AE111" s="59"/>
      <c r="AF111" s="59"/>
      <c r="AG111" s="116"/>
      <c r="AH111" s="116"/>
      <c r="AI111" s="116"/>
      <c r="AJ111" s="116"/>
      <c r="AK111" s="116"/>
      <c r="AL111" s="116"/>
      <c r="AM111" s="59"/>
      <c r="AN111" s="59"/>
      <c r="AO111" s="116"/>
      <c r="AP111" s="116"/>
      <c r="AQ111" s="116">
        <v>1</v>
      </c>
      <c r="AR111" s="116"/>
      <c r="AS111" s="116"/>
      <c r="AT111" s="116"/>
      <c r="AU111" s="59">
        <v>1</v>
      </c>
      <c r="AV111" s="59"/>
      <c r="AW111" s="116"/>
      <c r="AX111" s="116"/>
      <c r="AY111" s="116"/>
      <c r="AZ111" s="116"/>
      <c r="BA111" s="116"/>
      <c r="BB111" s="116"/>
      <c r="BC111" s="59"/>
      <c r="BD111" s="43"/>
      <c r="BE111" s="123">
        <v>1</v>
      </c>
      <c r="BF111" s="62"/>
      <c r="BG111" s="157"/>
      <c r="BH111" s="158"/>
      <c r="BI111" s="158"/>
      <c r="BJ111" s="159"/>
      <c r="BK111" s="159"/>
      <c r="BL111" s="160"/>
      <c r="BM111" s="7"/>
      <c r="BN111" s="7"/>
      <c r="BO111" s="7"/>
      <c r="BP111" s="7"/>
      <c r="BQ111" s="7"/>
    </row>
    <row r="112" spans="1:69" s="8" customFormat="1" ht="83.65" customHeight="1" x14ac:dyDescent="0.2">
      <c r="A112" s="134"/>
      <c r="B112" s="147"/>
      <c r="C112" s="135"/>
      <c r="D112" s="136"/>
      <c r="E112" s="136"/>
      <c r="F112" s="136"/>
      <c r="G112" s="161"/>
      <c r="H112" s="136"/>
      <c r="I112" s="136"/>
      <c r="J112" s="136"/>
      <c r="K112" s="162"/>
      <c r="L112" s="510" t="s">
        <v>195</v>
      </c>
      <c r="M112" s="510"/>
      <c r="N112" s="138"/>
      <c r="O112" s="138"/>
      <c r="P112" s="139"/>
      <c r="Q112" s="139"/>
      <c r="R112" s="139"/>
      <c r="S112" s="140"/>
      <c r="T112" s="140"/>
      <c r="U112" s="139"/>
      <c r="V112" s="140"/>
      <c r="W112" s="140"/>
      <c r="X112" s="139"/>
      <c r="Y112" s="139"/>
      <c r="Z112" s="141"/>
      <c r="AA112" s="139"/>
      <c r="AB112" s="141"/>
      <c r="AC112" s="139"/>
      <c r="AD112" s="141"/>
      <c r="AE112" s="139"/>
      <c r="AF112" s="141"/>
      <c r="AG112" s="139"/>
      <c r="AH112" s="141"/>
      <c r="AI112" s="139"/>
      <c r="AJ112" s="141"/>
      <c r="AK112" s="139"/>
      <c r="AL112" s="141"/>
      <c r="AM112" s="139"/>
      <c r="AN112" s="141"/>
      <c r="AO112" s="139"/>
      <c r="AP112" s="141"/>
      <c r="AQ112" s="139"/>
      <c r="AR112" s="141"/>
      <c r="AS112" s="139"/>
      <c r="AT112" s="141"/>
      <c r="AU112" s="139"/>
      <c r="AV112" s="141"/>
      <c r="AW112" s="139"/>
      <c r="AX112" s="141"/>
      <c r="AY112" s="139"/>
      <c r="AZ112" s="141"/>
      <c r="BA112" s="139"/>
      <c r="BB112" s="141"/>
      <c r="BC112" s="139"/>
      <c r="BD112" s="141"/>
      <c r="BE112" s="142"/>
      <c r="BF112" s="143"/>
      <c r="BG112" s="144"/>
      <c r="BH112" s="145"/>
      <c r="BI112" s="145"/>
      <c r="BJ112" s="145"/>
      <c r="BK112" s="145"/>
      <c r="BL112" s="146"/>
      <c r="BM112" s="7"/>
      <c r="BN112" s="7"/>
      <c r="BO112" s="7"/>
      <c r="BP112" s="7"/>
      <c r="BQ112" s="7"/>
    </row>
    <row r="113" spans="1:69" s="8" customFormat="1" ht="42.75" x14ac:dyDescent="0.2">
      <c r="A113" s="134"/>
      <c r="B113" s="147"/>
      <c r="C113" s="135"/>
      <c r="D113" s="136"/>
      <c r="E113" s="136"/>
      <c r="F113" s="136"/>
      <c r="G113" s="161"/>
      <c r="H113" s="136"/>
      <c r="I113" s="136"/>
      <c r="J113" s="136"/>
      <c r="K113" s="162"/>
      <c r="L113" s="48">
        <v>6</v>
      </c>
      <c r="M113" s="181" t="s">
        <v>196</v>
      </c>
      <c r="N113" s="149">
        <v>32</v>
      </c>
      <c r="O113" s="149" t="s">
        <v>148</v>
      </c>
      <c r="P113" s="169">
        <v>1</v>
      </c>
      <c r="Q113" s="170" t="s">
        <v>83</v>
      </c>
      <c r="R113" s="52" t="s">
        <v>109</v>
      </c>
      <c r="S113" s="53" t="s">
        <v>110</v>
      </c>
      <c r="T113" s="51">
        <v>11</v>
      </c>
      <c r="U113" s="51">
        <v>1</v>
      </c>
      <c r="V113" s="51" t="s">
        <v>86</v>
      </c>
      <c r="W113" s="149" t="s">
        <v>183</v>
      </c>
      <c r="X113" s="168" t="s">
        <v>184</v>
      </c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  <c r="AI113" s="168"/>
      <c r="AJ113" s="168"/>
      <c r="AK113" s="168">
        <v>1</v>
      </c>
      <c r="AL113" s="171">
        <f>AL117+AL118+AL119</f>
        <v>234525.5</v>
      </c>
      <c r="AM113" s="168">
        <v>1</v>
      </c>
      <c r="AN113" s="171">
        <f>AN117+AN118+AN119</f>
        <v>234525.5</v>
      </c>
      <c r="AO113" s="168">
        <v>1</v>
      </c>
      <c r="AP113" s="171">
        <f>AP123</f>
        <v>25000</v>
      </c>
      <c r="AQ113" s="168"/>
      <c r="AR113" s="168"/>
      <c r="AS113" s="168"/>
      <c r="AT113" s="168"/>
      <c r="AU113" s="168">
        <v>1</v>
      </c>
      <c r="AV113" s="182">
        <f>AV123</f>
        <v>25000</v>
      </c>
      <c r="AW113" s="168">
        <v>1</v>
      </c>
      <c r="AX113" s="182">
        <v>0</v>
      </c>
      <c r="AY113" s="168">
        <v>1</v>
      </c>
      <c r="AZ113" s="171">
        <f>AZ125</f>
        <v>100000</v>
      </c>
      <c r="BA113" s="168"/>
      <c r="BB113" s="168"/>
      <c r="BC113" s="168">
        <v>1</v>
      </c>
      <c r="BD113" s="182">
        <f>BB113+AZ113+AX113</f>
        <v>100000</v>
      </c>
      <c r="BE113" s="168">
        <v>1</v>
      </c>
      <c r="BF113" s="172">
        <f>BD113+AV113+AN113</f>
        <v>359525.5</v>
      </c>
      <c r="BG113" s="173"/>
      <c r="BH113" s="174"/>
      <c r="BI113" s="174"/>
      <c r="BJ113" s="154"/>
      <c r="BK113" s="154"/>
      <c r="BL113" s="155"/>
      <c r="BM113" s="7"/>
      <c r="BN113" s="7"/>
      <c r="BO113" s="7"/>
      <c r="BP113" s="7"/>
      <c r="BQ113" s="7"/>
    </row>
    <row r="114" spans="1:69" s="8" customFormat="1" ht="50.1" customHeight="1" x14ac:dyDescent="0.2">
      <c r="A114" s="134"/>
      <c r="B114" s="147"/>
      <c r="C114" s="135"/>
      <c r="D114" s="136"/>
      <c r="E114" s="136"/>
      <c r="F114" s="136"/>
      <c r="G114" s="161"/>
      <c r="H114" s="136"/>
      <c r="I114" s="136"/>
      <c r="J114" s="136"/>
      <c r="K114" s="162"/>
      <c r="L114" s="177" t="s">
        <v>197</v>
      </c>
      <c r="M114" s="183" t="s">
        <v>198</v>
      </c>
      <c r="N114" s="118">
        <v>32</v>
      </c>
      <c r="O114" s="118" t="s">
        <v>148</v>
      </c>
      <c r="P114" s="118">
        <v>1</v>
      </c>
      <c r="Q114" s="118" t="s">
        <v>83</v>
      </c>
      <c r="R114" s="176"/>
      <c r="S114" s="129"/>
      <c r="T114" s="40"/>
      <c r="U114" s="40"/>
      <c r="V114" s="40"/>
      <c r="W114" s="118"/>
      <c r="X114" s="117"/>
      <c r="Y114" s="116"/>
      <c r="Z114" s="116"/>
      <c r="AA114" s="116"/>
      <c r="AB114" s="116"/>
      <c r="AC114" s="116"/>
      <c r="AD114" s="116"/>
      <c r="AE114" s="59"/>
      <c r="AF114" s="59"/>
      <c r="AG114" s="116"/>
      <c r="AH114" s="116"/>
      <c r="AI114" s="116">
        <v>1</v>
      </c>
      <c r="AJ114" s="116"/>
      <c r="AK114" s="116"/>
      <c r="AL114" s="116"/>
      <c r="AM114" s="59">
        <v>1</v>
      </c>
      <c r="AN114" s="59"/>
      <c r="AO114" s="116"/>
      <c r="AP114" s="116"/>
      <c r="AQ114" s="116"/>
      <c r="AR114" s="116"/>
      <c r="AS114" s="116"/>
      <c r="AT114" s="116"/>
      <c r="AU114" s="59"/>
      <c r="AV114" s="59"/>
      <c r="AW114" s="116"/>
      <c r="AX114" s="116"/>
      <c r="AY114" s="116"/>
      <c r="AZ114" s="116"/>
      <c r="BA114" s="116"/>
      <c r="BB114" s="116"/>
      <c r="BC114" s="59"/>
      <c r="BD114" s="43"/>
      <c r="BE114" s="123">
        <v>1</v>
      </c>
      <c r="BF114" s="62"/>
      <c r="BG114" s="157"/>
      <c r="BH114" s="158"/>
      <c r="BI114" s="158"/>
      <c r="BJ114" s="159"/>
      <c r="BK114" s="159"/>
      <c r="BL114" s="160"/>
      <c r="BM114" s="7"/>
      <c r="BN114" s="7"/>
      <c r="BO114" s="7"/>
      <c r="BP114" s="7"/>
      <c r="BQ114" s="7"/>
    </row>
    <row r="115" spans="1:69" s="8" customFormat="1" ht="27.4" customHeight="1" x14ac:dyDescent="0.2">
      <c r="A115" s="134"/>
      <c r="B115" s="147"/>
      <c r="C115" s="135"/>
      <c r="D115" s="136"/>
      <c r="E115" s="136"/>
      <c r="F115" s="136"/>
      <c r="G115" s="161"/>
      <c r="H115" s="136"/>
      <c r="I115" s="136"/>
      <c r="J115" s="136"/>
      <c r="K115" s="162"/>
      <c r="L115" s="177" t="s">
        <v>199</v>
      </c>
      <c r="M115" s="85" t="s">
        <v>200</v>
      </c>
      <c r="N115" s="118">
        <v>417</v>
      </c>
      <c r="O115" s="118" t="s">
        <v>169</v>
      </c>
      <c r="P115" s="118">
        <v>1</v>
      </c>
      <c r="Q115" s="118" t="s">
        <v>83</v>
      </c>
      <c r="R115" s="128"/>
      <c r="S115" s="129"/>
      <c r="T115" s="40"/>
      <c r="U115" s="40"/>
      <c r="V115" s="40"/>
      <c r="W115" s="118"/>
      <c r="X115" s="117"/>
      <c r="Y115" s="116"/>
      <c r="Z115" s="116"/>
      <c r="AA115" s="116"/>
      <c r="AB115" s="116"/>
      <c r="AC115" s="116"/>
      <c r="AD115" s="116"/>
      <c r="AE115" s="59"/>
      <c r="AF115" s="59"/>
      <c r="AG115" s="116"/>
      <c r="AH115" s="116"/>
      <c r="AI115" s="116" t="s">
        <v>440</v>
      </c>
      <c r="AJ115" s="116"/>
      <c r="AK115" s="116">
        <v>1</v>
      </c>
      <c r="AL115" s="116"/>
      <c r="AM115" s="59">
        <v>1</v>
      </c>
      <c r="AN115" s="59"/>
      <c r="AO115" s="116"/>
      <c r="AP115" s="116"/>
      <c r="AQ115" s="116"/>
      <c r="AR115" s="116"/>
      <c r="AS115" s="116"/>
      <c r="AT115" s="116"/>
      <c r="AU115" s="59"/>
      <c r="AV115" s="59"/>
      <c r="AW115" s="116"/>
      <c r="AX115" s="116"/>
      <c r="AY115" s="116"/>
      <c r="AZ115" s="116"/>
      <c r="BA115" s="116"/>
      <c r="BB115" s="116"/>
      <c r="BC115" s="59"/>
      <c r="BD115" s="43"/>
      <c r="BE115" s="123">
        <v>1</v>
      </c>
      <c r="BF115" s="62"/>
      <c r="BG115" s="157"/>
      <c r="BH115" s="158"/>
      <c r="BI115" s="158"/>
      <c r="BJ115" s="159"/>
      <c r="BK115" s="159"/>
      <c r="BL115" s="160"/>
      <c r="BM115" s="7"/>
      <c r="BN115" s="7"/>
      <c r="BO115" s="7"/>
      <c r="BP115" s="7"/>
      <c r="BQ115" s="7"/>
    </row>
    <row r="116" spans="1:69" s="8" customFormat="1" ht="23.1" customHeight="1" x14ac:dyDescent="0.2">
      <c r="A116" s="134"/>
      <c r="B116" s="147"/>
      <c r="C116" s="135"/>
      <c r="D116" s="515"/>
      <c r="E116" s="515"/>
      <c r="F116" s="515"/>
      <c r="G116" s="516"/>
      <c r="H116" s="515"/>
      <c r="I116" s="515"/>
      <c r="J116" s="515"/>
      <c r="K116" s="517"/>
      <c r="L116" s="518" t="s">
        <v>201</v>
      </c>
      <c r="M116" s="519" t="s">
        <v>202</v>
      </c>
      <c r="N116" s="507">
        <v>417</v>
      </c>
      <c r="O116" s="507" t="s">
        <v>169</v>
      </c>
      <c r="P116" s="507">
        <v>1</v>
      </c>
      <c r="Q116" s="507" t="s">
        <v>83</v>
      </c>
      <c r="R116" s="128"/>
      <c r="S116" s="129"/>
      <c r="T116" s="40"/>
      <c r="U116" s="40"/>
      <c r="V116" s="40"/>
      <c r="W116" s="118"/>
      <c r="X116" s="117"/>
      <c r="Y116" s="116"/>
      <c r="Z116" s="116"/>
      <c r="AA116" s="116"/>
      <c r="AB116" s="116"/>
      <c r="AC116" s="116"/>
      <c r="AD116" s="116"/>
      <c r="AE116" s="59"/>
      <c r="AF116" s="59"/>
      <c r="AG116" s="116"/>
      <c r="AH116" s="116"/>
      <c r="AI116" s="116"/>
      <c r="AJ116" s="116"/>
      <c r="AK116" s="116">
        <v>1</v>
      </c>
      <c r="AL116" s="116"/>
      <c r="AM116" s="59">
        <v>1</v>
      </c>
      <c r="AN116" s="59"/>
      <c r="AO116" s="116" t="s">
        <v>440</v>
      </c>
      <c r="AP116" s="116"/>
      <c r="AQ116" s="116"/>
      <c r="AR116" s="116"/>
      <c r="AS116" s="116"/>
      <c r="AT116" s="116"/>
      <c r="AU116" s="59"/>
      <c r="AV116" s="59"/>
      <c r="AW116" s="116"/>
      <c r="AX116" s="116"/>
      <c r="AY116" s="116"/>
      <c r="AZ116" s="116"/>
      <c r="BA116" s="116"/>
      <c r="BB116" s="116"/>
      <c r="BC116" s="59"/>
      <c r="BD116" s="43"/>
      <c r="BE116" s="123">
        <v>1</v>
      </c>
      <c r="BF116" s="62"/>
      <c r="BG116" s="157"/>
      <c r="BH116" s="158"/>
      <c r="BI116" s="158"/>
      <c r="BJ116" s="159"/>
      <c r="BK116" s="159"/>
      <c r="BL116" s="160"/>
      <c r="BM116" s="7"/>
      <c r="BN116" s="7"/>
      <c r="BO116" s="7"/>
      <c r="BP116" s="7"/>
      <c r="BQ116" s="7"/>
    </row>
    <row r="117" spans="1:69" s="8" customFormat="1" ht="15" customHeight="1" x14ac:dyDescent="0.2">
      <c r="A117" s="134"/>
      <c r="B117" s="147"/>
      <c r="C117" s="135"/>
      <c r="D117" s="515"/>
      <c r="E117" s="515"/>
      <c r="F117" s="515"/>
      <c r="G117" s="516"/>
      <c r="H117" s="515"/>
      <c r="I117" s="515"/>
      <c r="J117" s="515"/>
      <c r="K117" s="517"/>
      <c r="L117" s="518"/>
      <c r="M117" s="519"/>
      <c r="N117" s="507"/>
      <c r="O117" s="507"/>
      <c r="P117" s="507"/>
      <c r="Q117" s="507"/>
      <c r="R117" s="128">
        <v>26210</v>
      </c>
      <c r="S117" s="129" t="s">
        <v>118</v>
      </c>
      <c r="T117" s="40">
        <v>11</v>
      </c>
      <c r="U117" s="40">
        <v>1</v>
      </c>
      <c r="V117" s="40" t="s">
        <v>86</v>
      </c>
      <c r="W117" s="118"/>
      <c r="X117" s="117"/>
      <c r="Y117" s="116"/>
      <c r="Z117" s="116"/>
      <c r="AA117" s="116"/>
      <c r="AB117" s="116"/>
      <c r="AC117" s="116"/>
      <c r="AD117" s="116"/>
      <c r="AE117" s="59"/>
      <c r="AF117" s="59"/>
      <c r="AG117" s="116"/>
      <c r="AH117" s="116"/>
      <c r="AI117" s="116"/>
      <c r="AJ117" s="116"/>
      <c r="AK117" s="118" t="s">
        <v>440</v>
      </c>
      <c r="AL117" s="120">
        <v>105525.5</v>
      </c>
      <c r="AM117" s="59" t="s">
        <v>440</v>
      </c>
      <c r="AN117" s="122">
        <f t="shared" ref="AN117:AN119" si="26">AL117+AJ117+AH117</f>
        <v>105525.5</v>
      </c>
      <c r="AO117" s="116"/>
      <c r="AP117" s="116"/>
      <c r="AQ117" s="116"/>
      <c r="AR117" s="116"/>
      <c r="AS117" s="116"/>
      <c r="AT117" s="116"/>
      <c r="AU117" s="59"/>
      <c r="AV117" s="59"/>
      <c r="AW117" s="116"/>
      <c r="AX117" s="116"/>
      <c r="AY117" s="116"/>
      <c r="AZ117" s="116"/>
      <c r="BA117" s="116"/>
      <c r="BB117" s="116"/>
      <c r="BC117" s="59"/>
      <c r="BD117" s="43"/>
      <c r="BE117" s="123" t="s">
        <v>440</v>
      </c>
      <c r="BF117" s="62">
        <f t="shared" ref="BF117:BF125" si="27">BD117+AV117+AN117+AF117</f>
        <v>105525.5</v>
      </c>
      <c r="BG117" s="157"/>
      <c r="BH117" s="158"/>
      <c r="BI117" s="158"/>
      <c r="BJ117" s="159"/>
      <c r="BK117" s="159"/>
      <c r="BL117" s="160"/>
      <c r="BM117" s="7"/>
      <c r="BN117" s="7"/>
      <c r="BO117" s="7"/>
      <c r="BP117" s="7"/>
      <c r="BQ117" s="7"/>
    </row>
    <row r="118" spans="1:69" s="8" customFormat="1" ht="15" customHeight="1" x14ac:dyDescent="0.2">
      <c r="A118" s="134"/>
      <c r="B118" s="147"/>
      <c r="C118" s="135"/>
      <c r="D118" s="515"/>
      <c r="E118" s="515"/>
      <c r="F118" s="515"/>
      <c r="G118" s="516"/>
      <c r="H118" s="515"/>
      <c r="I118" s="515"/>
      <c r="J118" s="515"/>
      <c r="K118" s="517"/>
      <c r="L118" s="518"/>
      <c r="M118" s="519"/>
      <c r="N118" s="507"/>
      <c r="O118" s="507"/>
      <c r="P118" s="507"/>
      <c r="Q118" s="507"/>
      <c r="R118" s="117">
        <v>35620</v>
      </c>
      <c r="S118" s="117" t="s">
        <v>126</v>
      </c>
      <c r="T118" s="40">
        <v>11</v>
      </c>
      <c r="U118" s="40">
        <v>1</v>
      </c>
      <c r="V118" s="40" t="s">
        <v>86</v>
      </c>
      <c r="W118" s="118"/>
      <c r="X118" s="117"/>
      <c r="Y118" s="116"/>
      <c r="Z118" s="116"/>
      <c r="AA118" s="116"/>
      <c r="AB118" s="116"/>
      <c r="AC118" s="116"/>
      <c r="AD118" s="116"/>
      <c r="AE118" s="59"/>
      <c r="AF118" s="59"/>
      <c r="AG118" s="116"/>
      <c r="AH118" s="116"/>
      <c r="AI118" s="116"/>
      <c r="AJ118" s="116"/>
      <c r="AK118" s="118" t="s">
        <v>443</v>
      </c>
      <c r="AL118" s="120">
        <v>9000</v>
      </c>
      <c r="AM118" s="59"/>
      <c r="AN118" s="122">
        <f t="shared" si="26"/>
        <v>9000</v>
      </c>
      <c r="AO118" s="116"/>
      <c r="AP118" s="116"/>
      <c r="AQ118" s="116"/>
      <c r="AR118" s="116"/>
      <c r="AS118" s="116"/>
      <c r="AT118" s="116"/>
      <c r="AU118" s="59"/>
      <c r="AV118" s="59"/>
      <c r="AW118" s="116"/>
      <c r="AX118" s="116"/>
      <c r="AY118" s="116"/>
      <c r="AZ118" s="116"/>
      <c r="BA118" s="116"/>
      <c r="BB118" s="116"/>
      <c r="BC118" s="59"/>
      <c r="BD118" s="43"/>
      <c r="BE118" s="123"/>
      <c r="BF118" s="62">
        <f t="shared" si="27"/>
        <v>9000</v>
      </c>
      <c r="BG118" s="157"/>
      <c r="BH118" s="158"/>
      <c r="BI118" s="158"/>
      <c r="BJ118" s="159"/>
      <c r="BK118" s="159"/>
      <c r="BL118" s="160"/>
      <c r="BM118" s="7"/>
      <c r="BN118" s="7"/>
      <c r="BO118" s="7"/>
      <c r="BP118" s="7"/>
      <c r="BQ118" s="7"/>
    </row>
    <row r="119" spans="1:69" s="8" customFormat="1" ht="18.600000000000001" customHeight="1" x14ac:dyDescent="0.2">
      <c r="A119" s="134"/>
      <c r="B119" s="147"/>
      <c r="C119" s="135"/>
      <c r="D119" s="515"/>
      <c r="E119" s="515"/>
      <c r="F119" s="515"/>
      <c r="G119" s="516"/>
      <c r="H119" s="515"/>
      <c r="I119" s="515"/>
      <c r="J119" s="515"/>
      <c r="K119" s="517"/>
      <c r="L119" s="518"/>
      <c r="M119" s="519"/>
      <c r="N119" s="507"/>
      <c r="O119" s="507"/>
      <c r="P119" s="507"/>
      <c r="Q119" s="507"/>
      <c r="R119" s="128">
        <v>31100</v>
      </c>
      <c r="S119" s="129" t="s">
        <v>172</v>
      </c>
      <c r="T119" s="40">
        <v>11</v>
      </c>
      <c r="U119" s="40">
        <v>1</v>
      </c>
      <c r="V119" s="40" t="s">
        <v>86</v>
      </c>
      <c r="W119" s="118"/>
      <c r="X119" s="117"/>
      <c r="Y119" s="116"/>
      <c r="Z119" s="116"/>
      <c r="AA119" s="116"/>
      <c r="AB119" s="116"/>
      <c r="AC119" s="116"/>
      <c r="AD119" s="116"/>
      <c r="AE119" s="59"/>
      <c r="AF119" s="59"/>
      <c r="AG119" s="116"/>
      <c r="AH119" s="116"/>
      <c r="AI119" s="116"/>
      <c r="AJ119" s="116"/>
      <c r="AK119" s="118" t="s">
        <v>440</v>
      </c>
      <c r="AL119" s="120">
        <v>120000</v>
      </c>
      <c r="AM119" s="59"/>
      <c r="AN119" s="122">
        <f t="shared" si="26"/>
        <v>120000</v>
      </c>
      <c r="AO119" s="116"/>
      <c r="AP119" s="116"/>
      <c r="AQ119" s="116"/>
      <c r="AR119" s="116"/>
      <c r="AS119" s="116"/>
      <c r="AT119" s="116"/>
      <c r="AU119" s="59"/>
      <c r="AV119" s="59"/>
      <c r="AW119" s="116"/>
      <c r="AX119" s="116"/>
      <c r="AY119" s="116"/>
      <c r="AZ119" s="116"/>
      <c r="BA119" s="116"/>
      <c r="BB119" s="116"/>
      <c r="BC119" s="59"/>
      <c r="BD119" s="43"/>
      <c r="BE119" s="123"/>
      <c r="BF119" s="62">
        <f t="shared" si="27"/>
        <v>120000</v>
      </c>
      <c r="BG119" s="157"/>
      <c r="BH119" s="158"/>
      <c r="BI119" s="158"/>
      <c r="BJ119" s="159"/>
      <c r="BK119" s="159"/>
      <c r="BL119" s="160"/>
      <c r="BM119" s="7"/>
      <c r="BN119" s="7"/>
      <c r="BO119" s="7"/>
      <c r="BP119" s="7"/>
      <c r="BQ119" s="7"/>
    </row>
    <row r="120" spans="1:69" s="8" customFormat="1" ht="43.7" customHeight="1" x14ac:dyDescent="0.2">
      <c r="A120" s="134"/>
      <c r="B120" s="147"/>
      <c r="C120" s="135"/>
      <c r="D120" s="136"/>
      <c r="E120" s="136"/>
      <c r="F120" s="136"/>
      <c r="G120" s="161"/>
      <c r="H120" s="136"/>
      <c r="I120" s="136"/>
      <c r="J120" s="136"/>
      <c r="K120" s="162"/>
      <c r="L120" s="177" t="s">
        <v>203</v>
      </c>
      <c r="M120" s="183" t="s">
        <v>204</v>
      </c>
      <c r="N120" s="118">
        <v>32</v>
      </c>
      <c r="O120" s="118" t="s">
        <v>148</v>
      </c>
      <c r="P120" s="118">
        <v>1</v>
      </c>
      <c r="Q120" s="118" t="s">
        <v>83</v>
      </c>
      <c r="R120" s="128"/>
      <c r="S120" s="129"/>
      <c r="T120" s="40"/>
      <c r="U120" s="40"/>
      <c r="V120" s="40"/>
      <c r="W120" s="118"/>
      <c r="X120" s="117"/>
      <c r="Y120" s="116"/>
      <c r="Z120" s="116"/>
      <c r="AA120" s="116"/>
      <c r="AB120" s="116"/>
      <c r="AC120" s="116"/>
      <c r="AD120" s="116"/>
      <c r="AE120" s="59"/>
      <c r="AF120" s="59"/>
      <c r="AG120" s="116"/>
      <c r="AH120" s="116"/>
      <c r="AI120" s="116"/>
      <c r="AJ120" s="116"/>
      <c r="AK120" s="116"/>
      <c r="AL120" s="116"/>
      <c r="AM120" s="59"/>
      <c r="AN120" s="59"/>
      <c r="AO120" s="116"/>
      <c r="AP120" s="116"/>
      <c r="AQ120" s="116">
        <v>1</v>
      </c>
      <c r="AR120" s="116"/>
      <c r="AS120" s="116"/>
      <c r="AT120" s="116"/>
      <c r="AU120" s="59"/>
      <c r="AV120" s="59"/>
      <c r="AW120" s="116"/>
      <c r="AX120" s="116"/>
      <c r="AY120" s="116"/>
      <c r="AZ120" s="116"/>
      <c r="BA120" s="116"/>
      <c r="BB120" s="116"/>
      <c r="BC120" s="59"/>
      <c r="BD120" s="43"/>
      <c r="BE120" s="123">
        <v>1</v>
      </c>
      <c r="BF120" s="62">
        <f t="shared" si="27"/>
        <v>0</v>
      </c>
      <c r="BG120" s="157"/>
      <c r="BH120" s="158"/>
      <c r="BI120" s="158"/>
      <c r="BJ120" s="159"/>
      <c r="BK120" s="159"/>
      <c r="BL120" s="160"/>
      <c r="BM120" s="7"/>
      <c r="BN120" s="7"/>
      <c r="BO120" s="7"/>
      <c r="BP120" s="7"/>
      <c r="BQ120" s="7"/>
    </row>
    <row r="121" spans="1:69" s="8" customFormat="1" ht="59.65" customHeight="1" x14ac:dyDescent="0.2">
      <c r="A121" s="134"/>
      <c r="B121" s="147"/>
      <c r="C121" s="135"/>
      <c r="D121" s="136"/>
      <c r="E121" s="136"/>
      <c r="F121" s="136"/>
      <c r="G121" s="161"/>
      <c r="H121" s="136"/>
      <c r="I121" s="136"/>
      <c r="J121" s="136"/>
      <c r="K121" s="162"/>
      <c r="L121" s="177" t="s">
        <v>205</v>
      </c>
      <c r="M121" s="185" t="s">
        <v>206</v>
      </c>
      <c r="N121" s="118">
        <v>32</v>
      </c>
      <c r="O121" s="118" t="s">
        <v>148</v>
      </c>
      <c r="P121" s="118">
        <v>1</v>
      </c>
      <c r="Q121" s="118" t="s">
        <v>83</v>
      </c>
      <c r="R121" s="128"/>
      <c r="S121" s="129"/>
      <c r="T121" s="40"/>
      <c r="U121" s="40"/>
      <c r="V121" s="40"/>
      <c r="W121" s="118"/>
      <c r="X121" s="117"/>
      <c r="Y121" s="116"/>
      <c r="Z121" s="116"/>
      <c r="AA121" s="116"/>
      <c r="AB121" s="116"/>
      <c r="AC121" s="116"/>
      <c r="AD121" s="116"/>
      <c r="AE121" s="59"/>
      <c r="AF121" s="59"/>
      <c r="AG121" s="116"/>
      <c r="AH121" s="116"/>
      <c r="AI121" s="116"/>
      <c r="AJ121" s="116"/>
      <c r="AK121" s="116"/>
      <c r="AL121" s="116"/>
      <c r="AM121" s="59"/>
      <c r="AN121" s="59"/>
      <c r="AO121" s="116"/>
      <c r="AP121" s="116"/>
      <c r="AQ121" s="116">
        <v>1</v>
      </c>
      <c r="AR121" s="116"/>
      <c r="AS121" s="116"/>
      <c r="AT121" s="116"/>
      <c r="AU121" s="59">
        <v>1</v>
      </c>
      <c r="AV121" s="59"/>
      <c r="AW121" s="116"/>
      <c r="AX121" s="116"/>
      <c r="AY121" s="116"/>
      <c r="AZ121" s="116"/>
      <c r="BA121" s="116"/>
      <c r="BB121" s="116"/>
      <c r="BC121" s="59"/>
      <c r="BD121" s="43"/>
      <c r="BE121" s="123">
        <v>1</v>
      </c>
      <c r="BF121" s="62">
        <f t="shared" si="27"/>
        <v>0</v>
      </c>
      <c r="BG121" s="157"/>
      <c r="BH121" s="158"/>
      <c r="BI121" s="158"/>
      <c r="BJ121" s="159"/>
      <c r="BK121" s="159"/>
      <c r="BL121" s="160"/>
      <c r="BM121" s="7"/>
      <c r="BN121" s="7"/>
      <c r="BO121" s="7"/>
      <c r="BP121" s="7"/>
      <c r="BQ121" s="7"/>
    </row>
    <row r="122" spans="1:69" s="8" customFormat="1" ht="44.1" customHeight="1" x14ac:dyDescent="0.2">
      <c r="A122" s="134"/>
      <c r="B122" s="147"/>
      <c r="C122" s="135"/>
      <c r="D122" s="136"/>
      <c r="E122" s="136"/>
      <c r="F122" s="136"/>
      <c r="G122" s="161"/>
      <c r="H122" s="136"/>
      <c r="I122" s="136"/>
      <c r="J122" s="136"/>
      <c r="K122" s="162"/>
      <c r="L122" s="518" t="s">
        <v>207</v>
      </c>
      <c r="M122" s="520" t="s">
        <v>208</v>
      </c>
      <c r="N122" s="507">
        <v>417</v>
      </c>
      <c r="O122" s="507" t="s">
        <v>169</v>
      </c>
      <c r="P122" s="507">
        <v>1</v>
      </c>
      <c r="Q122" s="507" t="s">
        <v>83</v>
      </c>
      <c r="R122" s="128"/>
      <c r="S122" s="129"/>
      <c r="T122" s="40"/>
      <c r="U122" s="40"/>
      <c r="V122" s="40"/>
      <c r="W122" s="118"/>
      <c r="X122" s="117"/>
      <c r="Y122" s="116"/>
      <c r="Z122" s="116"/>
      <c r="AA122" s="116"/>
      <c r="AB122" s="116"/>
      <c r="AC122" s="116"/>
      <c r="AD122" s="116"/>
      <c r="AE122" s="42"/>
      <c r="AF122" s="42"/>
      <c r="AG122" s="116"/>
      <c r="AH122" s="116"/>
      <c r="AI122" s="116"/>
      <c r="AJ122" s="116"/>
      <c r="AK122" s="116"/>
      <c r="AL122" s="116"/>
      <c r="AM122" s="42"/>
      <c r="AN122" s="42"/>
      <c r="AO122" s="116"/>
      <c r="AP122" s="116"/>
      <c r="AQ122" s="116" t="s">
        <v>440</v>
      </c>
      <c r="AR122" s="116"/>
      <c r="AS122" s="116">
        <v>1</v>
      </c>
      <c r="AT122" s="116"/>
      <c r="AU122" s="42">
        <v>1</v>
      </c>
      <c r="AV122" s="42"/>
      <c r="AW122" s="116"/>
      <c r="AX122" s="116"/>
      <c r="AY122" s="116"/>
      <c r="AZ122" s="116"/>
      <c r="BA122" s="116"/>
      <c r="BB122" s="116"/>
      <c r="BC122" s="42"/>
      <c r="BD122" s="43"/>
      <c r="BE122" s="123">
        <v>1</v>
      </c>
      <c r="BF122" s="62">
        <f t="shared" si="27"/>
        <v>0</v>
      </c>
      <c r="BG122" s="157"/>
      <c r="BH122" s="158"/>
      <c r="BI122" s="158"/>
      <c r="BJ122" s="159"/>
      <c r="BK122" s="159"/>
      <c r="BL122" s="160"/>
      <c r="BM122" s="7"/>
      <c r="BN122" s="7"/>
      <c r="BO122" s="7"/>
      <c r="BP122" s="7"/>
      <c r="BQ122" s="7"/>
    </row>
    <row r="123" spans="1:69" s="8" customFormat="1" ht="15" customHeight="1" x14ac:dyDescent="0.2">
      <c r="A123" s="134"/>
      <c r="B123" s="147"/>
      <c r="C123" s="135"/>
      <c r="D123" s="136"/>
      <c r="E123" s="136"/>
      <c r="F123" s="136"/>
      <c r="G123" s="161"/>
      <c r="H123" s="136"/>
      <c r="I123" s="136"/>
      <c r="J123" s="136"/>
      <c r="K123" s="162"/>
      <c r="L123" s="518"/>
      <c r="M123" s="520"/>
      <c r="N123" s="507"/>
      <c r="O123" s="507"/>
      <c r="P123" s="507"/>
      <c r="Q123" s="507"/>
      <c r="R123" s="128">
        <v>31100</v>
      </c>
      <c r="S123" s="129" t="s">
        <v>172</v>
      </c>
      <c r="T123" s="40">
        <v>11</v>
      </c>
      <c r="U123" s="40">
        <v>1</v>
      </c>
      <c r="V123" s="40" t="s">
        <v>86</v>
      </c>
      <c r="W123" s="118"/>
      <c r="X123" s="117"/>
      <c r="Y123" s="116"/>
      <c r="Z123" s="116"/>
      <c r="AA123" s="116"/>
      <c r="AB123" s="116"/>
      <c r="AC123" s="116"/>
      <c r="AD123" s="116"/>
      <c r="AE123" s="42"/>
      <c r="AF123" s="42"/>
      <c r="AG123" s="116"/>
      <c r="AH123" s="116"/>
      <c r="AI123" s="116"/>
      <c r="AJ123" s="116"/>
      <c r="AK123" s="116"/>
      <c r="AL123" s="116"/>
      <c r="AM123" s="42"/>
      <c r="AN123" s="42"/>
      <c r="AO123" s="118"/>
      <c r="AP123" s="120">
        <v>25000</v>
      </c>
      <c r="AQ123" s="116"/>
      <c r="AR123" s="116"/>
      <c r="AS123" s="116"/>
      <c r="AT123" s="116"/>
      <c r="AU123" s="42" t="s">
        <v>440</v>
      </c>
      <c r="AV123" s="122">
        <f>AP123+AR123+AT123</f>
        <v>25000</v>
      </c>
      <c r="AW123" s="116"/>
      <c r="AX123" s="116"/>
      <c r="AY123" s="116"/>
      <c r="AZ123" s="116"/>
      <c r="BA123" s="116"/>
      <c r="BB123" s="116"/>
      <c r="BC123" s="42"/>
      <c r="BD123" s="43"/>
      <c r="BE123" s="123" t="s">
        <v>440</v>
      </c>
      <c r="BF123" s="62">
        <f t="shared" si="27"/>
        <v>25000</v>
      </c>
      <c r="BG123" s="157"/>
      <c r="BH123" s="158"/>
      <c r="BI123" s="158"/>
      <c r="BJ123" s="159"/>
      <c r="BK123" s="159"/>
      <c r="BL123" s="160"/>
      <c r="BM123" s="7"/>
      <c r="BN123" s="7"/>
      <c r="BO123" s="7"/>
      <c r="BP123" s="7"/>
      <c r="BQ123" s="7"/>
    </row>
    <row r="124" spans="1:69" s="8" customFormat="1" ht="17.45" customHeight="1" x14ac:dyDescent="0.2">
      <c r="A124" s="134"/>
      <c r="B124" s="147"/>
      <c r="C124" s="135"/>
      <c r="D124" s="136"/>
      <c r="E124" s="136"/>
      <c r="F124" s="136"/>
      <c r="G124" s="161"/>
      <c r="H124" s="136"/>
      <c r="I124" s="136"/>
      <c r="J124" s="136"/>
      <c r="K124" s="162"/>
      <c r="L124" s="518"/>
      <c r="M124" s="520"/>
      <c r="N124" s="507"/>
      <c r="O124" s="507"/>
      <c r="P124" s="507"/>
      <c r="Q124" s="507"/>
      <c r="R124" s="128">
        <v>25300</v>
      </c>
      <c r="S124" s="129" t="s">
        <v>156</v>
      </c>
      <c r="T124" s="40">
        <v>11</v>
      </c>
      <c r="U124" s="40">
        <v>1</v>
      </c>
      <c r="V124" s="40" t="s">
        <v>86</v>
      </c>
      <c r="W124" s="118"/>
      <c r="X124" s="117"/>
      <c r="Y124" s="116"/>
      <c r="Z124" s="116"/>
      <c r="AA124" s="116"/>
      <c r="AB124" s="116"/>
      <c r="AC124" s="116"/>
      <c r="AD124" s="116"/>
      <c r="AE124" s="42"/>
      <c r="AF124" s="42"/>
      <c r="AG124" s="116"/>
      <c r="AH124" s="116"/>
      <c r="AI124" s="116"/>
      <c r="AJ124" s="116"/>
      <c r="AK124" s="116"/>
      <c r="AL124" s="116"/>
      <c r="AM124" s="42"/>
      <c r="AN124" s="42"/>
      <c r="AO124" s="116"/>
      <c r="AP124" s="116"/>
      <c r="AQ124" s="116"/>
      <c r="AR124" s="116"/>
      <c r="AS124" s="116"/>
      <c r="AT124" s="116"/>
      <c r="AU124" s="42"/>
      <c r="AV124" s="42"/>
      <c r="AW124" s="116"/>
      <c r="AX124" s="116"/>
      <c r="AY124" s="116"/>
      <c r="AZ124" s="116"/>
      <c r="BA124" s="116"/>
      <c r="BB124" s="116"/>
      <c r="BC124" s="42"/>
      <c r="BD124" s="43"/>
      <c r="BE124" s="123"/>
      <c r="BF124" s="62">
        <f t="shared" si="27"/>
        <v>0</v>
      </c>
      <c r="BG124" s="157"/>
      <c r="BH124" s="158"/>
      <c r="BI124" s="158"/>
      <c r="BJ124" s="159"/>
      <c r="BK124" s="159"/>
      <c r="BL124" s="160"/>
      <c r="BM124" s="7"/>
      <c r="BN124" s="7"/>
      <c r="BO124" s="7"/>
      <c r="BP124" s="7"/>
      <c r="BQ124" s="7"/>
    </row>
    <row r="125" spans="1:69" s="8" customFormat="1" ht="17.45" customHeight="1" x14ac:dyDescent="0.2">
      <c r="A125" s="134"/>
      <c r="B125" s="147"/>
      <c r="C125" s="135"/>
      <c r="D125" s="136"/>
      <c r="E125" s="136"/>
      <c r="F125" s="136"/>
      <c r="G125" s="161"/>
      <c r="H125" s="136"/>
      <c r="I125" s="136"/>
      <c r="J125" s="136"/>
      <c r="K125" s="162"/>
      <c r="L125" s="518"/>
      <c r="M125" s="520"/>
      <c r="N125" s="507"/>
      <c r="O125" s="507"/>
      <c r="P125" s="507"/>
      <c r="Q125" s="507"/>
      <c r="R125" s="128">
        <v>26210</v>
      </c>
      <c r="S125" s="129" t="s">
        <v>118</v>
      </c>
      <c r="T125" s="40">
        <v>11</v>
      </c>
      <c r="U125" s="40">
        <v>1</v>
      </c>
      <c r="V125" s="40" t="s">
        <v>86</v>
      </c>
      <c r="W125" s="118"/>
      <c r="X125" s="117"/>
      <c r="Y125" s="116"/>
      <c r="Z125" s="116"/>
      <c r="AA125" s="116"/>
      <c r="AB125" s="116"/>
      <c r="AC125" s="116"/>
      <c r="AD125" s="116"/>
      <c r="AE125" s="42"/>
      <c r="AF125" s="42"/>
      <c r="AG125" s="116"/>
      <c r="AH125" s="116"/>
      <c r="AI125" s="116"/>
      <c r="AJ125" s="116"/>
      <c r="AK125" s="116"/>
      <c r="AL125" s="116"/>
      <c r="AM125" s="42"/>
      <c r="AN125" s="42"/>
      <c r="AO125" s="116"/>
      <c r="AP125" s="116"/>
      <c r="AQ125" s="116"/>
      <c r="AR125" s="116"/>
      <c r="AS125" s="116"/>
      <c r="AT125" s="116"/>
      <c r="AU125" s="42"/>
      <c r="AV125" s="42"/>
      <c r="AW125" s="116"/>
      <c r="AX125" s="116"/>
      <c r="AY125" s="118" t="s">
        <v>440</v>
      </c>
      <c r="AZ125" s="120">
        <v>100000</v>
      </c>
      <c r="BA125" s="116"/>
      <c r="BB125" s="116"/>
      <c r="BC125" s="42" t="s">
        <v>440</v>
      </c>
      <c r="BD125" s="43">
        <f>BB125+AZ125+AX125</f>
        <v>100000</v>
      </c>
      <c r="BE125" s="123" t="s">
        <v>440</v>
      </c>
      <c r="BF125" s="62">
        <f t="shared" si="27"/>
        <v>100000</v>
      </c>
      <c r="BG125" s="157"/>
      <c r="BH125" s="158"/>
      <c r="BI125" s="158"/>
      <c r="BJ125" s="159"/>
      <c r="BK125" s="159"/>
      <c r="BL125" s="160"/>
      <c r="BM125" s="7"/>
      <c r="BN125" s="7"/>
      <c r="BO125" s="7"/>
      <c r="BP125" s="7"/>
      <c r="BQ125" s="7"/>
    </row>
    <row r="126" spans="1:69" s="8" customFormat="1" ht="83.65" customHeight="1" x14ac:dyDescent="0.2">
      <c r="A126" s="134"/>
      <c r="B126" s="147"/>
      <c r="C126" s="135"/>
      <c r="D126" s="136"/>
      <c r="E126" s="136"/>
      <c r="F126" s="136"/>
      <c r="G126" s="161"/>
      <c r="H126" s="136"/>
      <c r="I126" s="136"/>
      <c r="J126" s="136"/>
      <c r="K126" s="162"/>
      <c r="L126" s="510" t="s">
        <v>209</v>
      </c>
      <c r="M126" s="510"/>
      <c r="N126" s="138"/>
      <c r="O126" s="138"/>
      <c r="P126" s="139"/>
      <c r="Q126" s="139"/>
      <c r="R126" s="139"/>
      <c r="S126" s="140"/>
      <c r="T126" s="140"/>
      <c r="U126" s="139"/>
      <c r="V126" s="140"/>
      <c r="W126" s="140"/>
      <c r="X126" s="139"/>
      <c r="Y126" s="139"/>
      <c r="Z126" s="141"/>
      <c r="AA126" s="139"/>
      <c r="AB126" s="141"/>
      <c r="AC126" s="139"/>
      <c r="AD126" s="141"/>
      <c r="AE126" s="139"/>
      <c r="AF126" s="141"/>
      <c r="AG126" s="139"/>
      <c r="AH126" s="141"/>
      <c r="AI126" s="139"/>
      <c r="AJ126" s="141"/>
      <c r="AK126" s="139"/>
      <c r="AL126" s="141"/>
      <c r="AM126" s="139"/>
      <c r="AN126" s="141"/>
      <c r="AO126" s="139"/>
      <c r="AP126" s="141"/>
      <c r="AQ126" s="139"/>
      <c r="AR126" s="141"/>
      <c r="AS126" s="139"/>
      <c r="AT126" s="141"/>
      <c r="AU126" s="139"/>
      <c r="AV126" s="141"/>
      <c r="AW126" s="139"/>
      <c r="AX126" s="141"/>
      <c r="AY126" s="139"/>
      <c r="AZ126" s="141"/>
      <c r="BA126" s="139"/>
      <c r="BB126" s="141"/>
      <c r="BC126" s="139"/>
      <c r="BD126" s="141"/>
      <c r="BE126" s="142"/>
      <c r="BF126" s="143"/>
      <c r="BG126" s="144"/>
      <c r="BH126" s="145"/>
      <c r="BI126" s="145"/>
      <c r="BJ126" s="145"/>
      <c r="BK126" s="145"/>
      <c r="BL126" s="146"/>
      <c r="BM126" s="7"/>
      <c r="BN126" s="7"/>
      <c r="BO126" s="7"/>
      <c r="BP126" s="7"/>
      <c r="BQ126" s="7"/>
    </row>
    <row r="127" spans="1:69" s="8" customFormat="1" ht="71.25" x14ac:dyDescent="0.2">
      <c r="A127" s="134"/>
      <c r="B127" s="147"/>
      <c r="C127" s="135"/>
      <c r="D127" s="136"/>
      <c r="E127" s="136"/>
      <c r="F127" s="136"/>
      <c r="G127" s="161"/>
      <c r="H127" s="136"/>
      <c r="I127" s="136"/>
      <c r="J127" s="136"/>
      <c r="K127" s="162"/>
      <c r="L127" s="48">
        <v>7</v>
      </c>
      <c r="M127" s="167" t="s">
        <v>210</v>
      </c>
      <c r="N127" s="149">
        <v>32</v>
      </c>
      <c r="O127" s="149" t="s">
        <v>148</v>
      </c>
      <c r="P127" s="168">
        <v>1</v>
      </c>
      <c r="Q127" s="170" t="s">
        <v>83</v>
      </c>
      <c r="R127" s="52" t="s">
        <v>109</v>
      </c>
      <c r="S127" s="53" t="s">
        <v>110</v>
      </c>
      <c r="T127" s="51">
        <v>11</v>
      </c>
      <c r="U127" s="51">
        <v>1</v>
      </c>
      <c r="V127" s="51" t="s">
        <v>86</v>
      </c>
      <c r="W127" s="149" t="s">
        <v>183</v>
      </c>
      <c r="X127" s="168" t="s">
        <v>184</v>
      </c>
      <c r="Y127" s="168"/>
      <c r="Z127" s="168"/>
      <c r="AA127" s="168"/>
      <c r="AB127" s="168"/>
      <c r="AC127" s="168"/>
      <c r="AD127" s="168"/>
      <c r="AE127" s="168"/>
      <c r="AF127" s="168"/>
      <c r="AG127" s="168"/>
      <c r="AH127" s="168"/>
      <c r="AI127" s="168"/>
      <c r="AJ127" s="168"/>
      <c r="AK127" s="168"/>
      <c r="AL127" s="168"/>
      <c r="AM127" s="168"/>
      <c r="AN127" s="171"/>
      <c r="AO127" s="168"/>
      <c r="AP127" s="168"/>
      <c r="AQ127" s="168"/>
      <c r="AR127" s="168"/>
      <c r="AS127" s="168"/>
      <c r="AT127" s="168"/>
      <c r="AU127" s="168"/>
      <c r="AV127" s="182"/>
      <c r="AW127" s="168"/>
      <c r="AX127" s="182"/>
      <c r="AY127" s="168"/>
      <c r="AZ127" s="168"/>
      <c r="BA127" s="168"/>
      <c r="BB127" s="168"/>
      <c r="BC127" s="168"/>
      <c r="BD127" s="182"/>
      <c r="BE127" s="168"/>
      <c r="BF127" s="172">
        <f>BD127+AV127+AN127</f>
        <v>0</v>
      </c>
      <c r="BG127" s="173"/>
      <c r="BH127" s="174"/>
      <c r="BI127" s="174"/>
      <c r="BJ127" s="154"/>
      <c r="BK127" s="154"/>
      <c r="BL127" s="155"/>
      <c r="BM127" s="7"/>
      <c r="BN127" s="7"/>
      <c r="BO127" s="7"/>
      <c r="BP127" s="7"/>
      <c r="BQ127" s="7"/>
    </row>
    <row r="128" spans="1:69" s="8" customFormat="1" ht="66" customHeight="1" x14ac:dyDescent="0.2">
      <c r="A128" s="134"/>
      <c r="B128" s="147"/>
      <c r="C128" s="135"/>
      <c r="D128" s="136"/>
      <c r="E128" s="136"/>
      <c r="F128" s="136"/>
      <c r="G128" s="161"/>
      <c r="H128" s="136"/>
      <c r="I128" s="136"/>
      <c r="J128" s="136"/>
      <c r="K128" s="162"/>
      <c r="L128" s="177" t="s">
        <v>211</v>
      </c>
      <c r="M128" s="183" t="s">
        <v>212</v>
      </c>
      <c r="N128" s="118">
        <v>32</v>
      </c>
      <c r="O128" s="118" t="s">
        <v>148</v>
      </c>
      <c r="P128" s="118">
        <v>1</v>
      </c>
      <c r="Q128" s="118" t="s">
        <v>83</v>
      </c>
      <c r="R128" s="128"/>
      <c r="S128" s="129"/>
      <c r="T128" s="40"/>
      <c r="U128" s="40"/>
      <c r="V128" s="40"/>
      <c r="W128" s="118"/>
      <c r="X128" s="117"/>
      <c r="Y128" s="116"/>
      <c r="Z128" s="116"/>
      <c r="AA128" s="116"/>
      <c r="AB128" s="116"/>
      <c r="AC128" s="116"/>
      <c r="AD128" s="116"/>
      <c r="AE128" s="42"/>
      <c r="AF128" s="42"/>
      <c r="AG128" s="116"/>
      <c r="AH128" s="116"/>
      <c r="AI128" s="116">
        <v>1</v>
      </c>
      <c r="AJ128" s="116"/>
      <c r="AK128" s="116"/>
      <c r="AL128" s="116"/>
      <c r="AM128" s="42">
        <v>1</v>
      </c>
      <c r="AN128" s="42"/>
      <c r="AO128" s="116"/>
      <c r="AP128" s="116"/>
      <c r="AQ128" s="116"/>
      <c r="AR128" s="116"/>
      <c r="AS128" s="116"/>
      <c r="AT128" s="116"/>
      <c r="AU128" s="42"/>
      <c r="AV128" s="42"/>
      <c r="AW128" s="116"/>
      <c r="AX128" s="116"/>
      <c r="AY128" s="118"/>
      <c r="AZ128" s="120"/>
      <c r="BA128" s="116"/>
      <c r="BB128" s="116"/>
      <c r="BC128" s="42"/>
      <c r="BD128" s="43"/>
      <c r="BE128" s="123">
        <v>1</v>
      </c>
      <c r="BF128" s="62">
        <f t="shared" ref="BF128:BF134" si="28">BD128+AV128+AN128+AF128</f>
        <v>0</v>
      </c>
      <c r="BG128" s="157"/>
      <c r="BH128" s="158"/>
      <c r="BI128" s="158"/>
      <c r="BJ128" s="159"/>
      <c r="BK128" s="159"/>
      <c r="BL128" s="160"/>
      <c r="BM128" s="7"/>
      <c r="BN128" s="7"/>
      <c r="BO128" s="7"/>
      <c r="BP128" s="7"/>
      <c r="BQ128" s="7"/>
    </row>
    <row r="129" spans="1:69" s="8" customFormat="1" ht="29.1" customHeight="1" x14ac:dyDescent="0.2">
      <c r="A129" s="134"/>
      <c r="B129" s="147"/>
      <c r="C129" s="135"/>
      <c r="D129" s="136"/>
      <c r="E129" s="136"/>
      <c r="F129" s="136"/>
      <c r="G129" s="161"/>
      <c r="H129" s="136"/>
      <c r="I129" s="136"/>
      <c r="J129" s="136"/>
      <c r="K129" s="162"/>
      <c r="L129" s="177" t="s">
        <v>213</v>
      </c>
      <c r="M129" s="85" t="s">
        <v>214</v>
      </c>
      <c r="N129" s="118">
        <v>32</v>
      </c>
      <c r="O129" s="118" t="s">
        <v>148</v>
      </c>
      <c r="P129" s="118">
        <v>1</v>
      </c>
      <c r="Q129" s="118" t="s">
        <v>83</v>
      </c>
      <c r="R129" s="128"/>
      <c r="S129" s="129"/>
      <c r="T129" s="40"/>
      <c r="U129" s="40"/>
      <c r="V129" s="40"/>
      <c r="W129" s="118"/>
      <c r="X129" s="117"/>
      <c r="Y129" s="116"/>
      <c r="Z129" s="116"/>
      <c r="AA129" s="116"/>
      <c r="AB129" s="116"/>
      <c r="AC129" s="116"/>
      <c r="AD129" s="116"/>
      <c r="AE129" s="42"/>
      <c r="AF129" s="42"/>
      <c r="AG129" s="116"/>
      <c r="AH129" s="116"/>
      <c r="AI129" s="116"/>
      <c r="AJ129" s="116"/>
      <c r="AK129" s="116">
        <v>1</v>
      </c>
      <c r="AL129" s="116"/>
      <c r="AM129" s="42">
        <v>1</v>
      </c>
      <c r="AN129" s="42"/>
      <c r="AO129" s="116"/>
      <c r="AP129" s="116"/>
      <c r="AQ129" s="116"/>
      <c r="AR129" s="116"/>
      <c r="AS129" s="116"/>
      <c r="AT129" s="116"/>
      <c r="AU129" s="42"/>
      <c r="AV129" s="42"/>
      <c r="AW129" s="116"/>
      <c r="AX129" s="116"/>
      <c r="AY129" s="118"/>
      <c r="AZ129" s="120"/>
      <c r="BA129" s="116"/>
      <c r="BB129" s="116"/>
      <c r="BC129" s="42"/>
      <c r="BD129" s="43"/>
      <c r="BE129" s="123">
        <v>1</v>
      </c>
      <c r="BF129" s="62">
        <f t="shared" si="28"/>
        <v>0</v>
      </c>
      <c r="BG129" s="157"/>
      <c r="BH129" s="158"/>
      <c r="BI129" s="158"/>
      <c r="BJ129" s="159"/>
      <c r="BK129" s="159"/>
      <c r="BL129" s="160"/>
      <c r="BM129" s="7"/>
      <c r="BN129" s="7"/>
      <c r="BO129" s="7"/>
      <c r="BP129" s="7"/>
      <c r="BQ129" s="7"/>
    </row>
    <row r="130" spans="1:69" s="8" customFormat="1" ht="41.45" customHeight="1" x14ac:dyDescent="0.2">
      <c r="A130" s="134"/>
      <c r="B130" s="147"/>
      <c r="C130" s="135"/>
      <c r="D130" s="136"/>
      <c r="E130" s="136"/>
      <c r="F130" s="136"/>
      <c r="G130" s="161"/>
      <c r="H130" s="136"/>
      <c r="I130" s="136"/>
      <c r="J130" s="136"/>
      <c r="K130" s="162"/>
      <c r="L130" s="177" t="s">
        <v>215</v>
      </c>
      <c r="M130" s="184" t="s">
        <v>216</v>
      </c>
      <c r="N130" s="118">
        <v>417</v>
      </c>
      <c r="O130" s="118" t="s">
        <v>169</v>
      </c>
      <c r="P130" s="118">
        <v>1</v>
      </c>
      <c r="Q130" s="118" t="s">
        <v>83</v>
      </c>
      <c r="R130" s="128"/>
      <c r="S130" s="129"/>
      <c r="T130" s="40"/>
      <c r="U130" s="40"/>
      <c r="V130" s="40"/>
      <c r="W130" s="118"/>
      <c r="X130" s="117"/>
      <c r="Y130" s="116"/>
      <c r="Z130" s="116"/>
      <c r="AA130" s="116"/>
      <c r="AB130" s="116"/>
      <c r="AC130" s="116"/>
      <c r="AD130" s="116"/>
      <c r="AE130" s="42"/>
      <c r="AF130" s="42"/>
      <c r="AG130" s="116"/>
      <c r="AH130" s="116"/>
      <c r="AI130" s="116"/>
      <c r="AJ130" s="116"/>
      <c r="AK130" s="116">
        <v>1</v>
      </c>
      <c r="AL130" s="116"/>
      <c r="AM130" s="42">
        <v>1</v>
      </c>
      <c r="AN130" s="42"/>
      <c r="AO130" s="116"/>
      <c r="AP130" s="116"/>
      <c r="AQ130" s="116"/>
      <c r="AR130" s="116"/>
      <c r="AS130" s="116"/>
      <c r="AT130" s="116"/>
      <c r="AU130" s="42"/>
      <c r="AV130" s="42"/>
      <c r="AW130" s="116"/>
      <c r="AX130" s="116"/>
      <c r="AY130" s="118"/>
      <c r="AZ130" s="120"/>
      <c r="BA130" s="116"/>
      <c r="BB130" s="116"/>
      <c r="BC130" s="42"/>
      <c r="BD130" s="43"/>
      <c r="BE130" s="123">
        <v>1</v>
      </c>
      <c r="BF130" s="62">
        <f t="shared" si="28"/>
        <v>0</v>
      </c>
      <c r="BG130" s="157"/>
      <c r="BH130" s="158"/>
      <c r="BI130" s="158"/>
      <c r="BJ130" s="159"/>
      <c r="BK130" s="159"/>
      <c r="BL130" s="160"/>
      <c r="BM130" s="7"/>
      <c r="BN130" s="7"/>
      <c r="BO130" s="7"/>
      <c r="BP130" s="7"/>
      <c r="BQ130" s="7"/>
    </row>
    <row r="131" spans="1:69" s="8" customFormat="1" ht="45.4" customHeight="1" x14ac:dyDescent="0.2">
      <c r="A131" s="134"/>
      <c r="B131" s="147"/>
      <c r="C131" s="135"/>
      <c r="D131" s="136"/>
      <c r="E131" s="136"/>
      <c r="F131" s="136"/>
      <c r="G131" s="161"/>
      <c r="H131" s="136"/>
      <c r="I131" s="136"/>
      <c r="J131" s="136"/>
      <c r="K131" s="162"/>
      <c r="L131" s="177" t="s">
        <v>217</v>
      </c>
      <c r="M131" s="183" t="s">
        <v>218</v>
      </c>
      <c r="N131" s="118">
        <v>32</v>
      </c>
      <c r="O131" s="118" t="s">
        <v>148</v>
      </c>
      <c r="P131" s="118">
        <v>1</v>
      </c>
      <c r="Q131" s="118" t="s">
        <v>83</v>
      </c>
      <c r="R131" s="128"/>
      <c r="S131" s="129"/>
      <c r="T131" s="40"/>
      <c r="U131" s="40"/>
      <c r="V131" s="40"/>
      <c r="W131" s="118"/>
      <c r="X131" s="117"/>
      <c r="Y131" s="116"/>
      <c r="Z131" s="116"/>
      <c r="AA131" s="116"/>
      <c r="AB131" s="116"/>
      <c r="AC131" s="116"/>
      <c r="AD131" s="116"/>
      <c r="AE131" s="42"/>
      <c r="AF131" s="42"/>
      <c r="AG131" s="116"/>
      <c r="AH131" s="116"/>
      <c r="AI131" s="116"/>
      <c r="AJ131" s="116"/>
      <c r="AK131" s="116"/>
      <c r="AL131" s="116"/>
      <c r="AM131" s="42"/>
      <c r="AN131" s="42"/>
      <c r="AO131" s="116"/>
      <c r="AP131" s="116"/>
      <c r="AQ131" s="116">
        <v>1</v>
      </c>
      <c r="AR131" s="116"/>
      <c r="AS131" s="116"/>
      <c r="AT131" s="116"/>
      <c r="AU131" s="42">
        <v>1</v>
      </c>
      <c r="AV131" s="42"/>
      <c r="AW131" s="116"/>
      <c r="AX131" s="116"/>
      <c r="AY131" s="118"/>
      <c r="AZ131" s="120"/>
      <c r="BA131" s="116"/>
      <c r="BB131" s="116"/>
      <c r="BC131" s="42"/>
      <c r="BD131" s="43"/>
      <c r="BE131" s="123">
        <v>1</v>
      </c>
      <c r="BF131" s="62">
        <f t="shared" si="28"/>
        <v>0</v>
      </c>
      <c r="BG131" s="157"/>
      <c r="BH131" s="158"/>
      <c r="BI131" s="158"/>
      <c r="BJ131" s="159"/>
      <c r="BK131" s="159"/>
      <c r="BL131" s="160"/>
      <c r="BM131" s="7"/>
      <c r="BN131" s="7"/>
      <c r="BO131" s="7"/>
      <c r="BP131" s="7"/>
      <c r="BQ131" s="7"/>
    </row>
    <row r="132" spans="1:69" s="8" customFormat="1" ht="47.45" customHeight="1" x14ac:dyDescent="0.2">
      <c r="A132" s="134"/>
      <c r="B132" s="147"/>
      <c r="C132" s="135"/>
      <c r="D132" s="136"/>
      <c r="E132" s="136"/>
      <c r="F132" s="136"/>
      <c r="G132" s="161"/>
      <c r="H132" s="136"/>
      <c r="I132" s="136"/>
      <c r="J132" s="136"/>
      <c r="K132" s="162"/>
      <c r="L132" s="177" t="s">
        <v>219</v>
      </c>
      <c r="M132" s="183" t="s">
        <v>220</v>
      </c>
      <c r="N132" s="118">
        <v>32</v>
      </c>
      <c r="O132" s="118" t="s">
        <v>148</v>
      </c>
      <c r="P132" s="118">
        <v>1</v>
      </c>
      <c r="Q132" s="118" t="s">
        <v>83</v>
      </c>
      <c r="R132" s="128"/>
      <c r="S132" s="129"/>
      <c r="T132" s="40"/>
      <c r="U132" s="40"/>
      <c r="V132" s="40"/>
      <c r="W132" s="118"/>
      <c r="X132" s="117"/>
      <c r="Y132" s="116"/>
      <c r="Z132" s="116"/>
      <c r="AA132" s="116"/>
      <c r="AB132" s="116"/>
      <c r="AC132" s="116"/>
      <c r="AD132" s="116"/>
      <c r="AE132" s="42"/>
      <c r="AF132" s="42"/>
      <c r="AG132" s="116"/>
      <c r="AH132" s="116"/>
      <c r="AI132" s="116"/>
      <c r="AJ132" s="116"/>
      <c r="AK132" s="116"/>
      <c r="AL132" s="116"/>
      <c r="AM132" s="42"/>
      <c r="AN132" s="42"/>
      <c r="AO132" s="116"/>
      <c r="AP132" s="116"/>
      <c r="AQ132" s="116">
        <v>1</v>
      </c>
      <c r="AR132" s="116"/>
      <c r="AS132" s="116"/>
      <c r="AT132" s="116"/>
      <c r="AU132" s="42">
        <v>1</v>
      </c>
      <c r="AV132" s="42"/>
      <c r="AW132" s="116"/>
      <c r="AX132" s="116"/>
      <c r="AY132" s="118"/>
      <c r="AZ132" s="120"/>
      <c r="BA132" s="116"/>
      <c r="BB132" s="116"/>
      <c r="BC132" s="42"/>
      <c r="BD132" s="43"/>
      <c r="BE132" s="123">
        <v>1</v>
      </c>
      <c r="BF132" s="62">
        <f t="shared" si="28"/>
        <v>0</v>
      </c>
      <c r="BG132" s="157"/>
      <c r="BH132" s="158"/>
      <c r="BI132" s="158"/>
      <c r="BJ132" s="159"/>
      <c r="BK132" s="159"/>
      <c r="BL132" s="160"/>
      <c r="BM132" s="7"/>
      <c r="BN132" s="7"/>
      <c r="BO132" s="7"/>
      <c r="BP132" s="7"/>
      <c r="BQ132" s="7"/>
    </row>
    <row r="133" spans="1:69" s="8" customFormat="1" ht="41.25" customHeight="1" x14ac:dyDescent="0.2">
      <c r="A133" s="134"/>
      <c r="B133" s="147"/>
      <c r="C133" s="135"/>
      <c r="D133" s="136"/>
      <c r="E133" s="136"/>
      <c r="F133" s="136"/>
      <c r="G133" s="161"/>
      <c r="H133" s="136"/>
      <c r="I133" s="136"/>
      <c r="J133" s="136"/>
      <c r="K133" s="162"/>
      <c r="L133" s="177" t="s">
        <v>221</v>
      </c>
      <c r="M133" s="183" t="s">
        <v>222</v>
      </c>
      <c r="N133" s="118">
        <v>417</v>
      </c>
      <c r="O133" s="118" t="s">
        <v>169</v>
      </c>
      <c r="P133" s="118">
        <v>1</v>
      </c>
      <c r="Q133" s="118" t="s">
        <v>83</v>
      </c>
      <c r="R133" s="128"/>
      <c r="S133" s="129"/>
      <c r="T133" s="40"/>
      <c r="U133" s="40"/>
      <c r="V133" s="40"/>
      <c r="W133" s="118"/>
      <c r="X133" s="117"/>
      <c r="Y133" s="116"/>
      <c r="Z133" s="116"/>
      <c r="AA133" s="116"/>
      <c r="AB133" s="116"/>
      <c r="AC133" s="116"/>
      <c r="AD133" s="116"/>
      <c r="AE133" s="42"/>
      <c r="AF133" s="42"/>
      <c r="AG133" s="116"/>
      <c r="AH133" s="116"/>
      <c r="AI133" s="116"/>
      <c r="AJ133" s="116"/>
      <c r="AK133" s="116"/>
      <c r="AL133" s="116"/>
      <c r="AM133" s="42"/>
      <c r="AN133" s="42"/>
      <c r="AO133" s="116"/>
      <c r="AP133" s="116"/>
      <c r="AQ133" s="116"/>
      <c r="AR133" s="116"/>
      <c r="AS133" s="116">
        <v>1</v>
      </c>
      <c r="AT133" s="116"/>
      <c r="AU133" s="42">
        <v>1</v>
      </c>
      <c r="AV133" s="42"/>
      <c r="AW133" s="116"/>
      <c r="AX133" s="116"/>
      <c r="AY133" s="118"/>
      <c r="AZ133" s="120"/>
      <c r="BA133" s="116"/>
      <c r="BB133" s="116"/>
      <c r="BC133" s="42"/>
      <c r="BD133" s="43"/>
      <c r="BE133" s="123">
        <v>1</v>
      </c>
      <c r="BF133" s="62">
        <f t="shared" si="28"/>
        <v>0</v>
      </c>
      <c r="BG133" s="157"/>
      <c r="BH133" s="158"/>
      <c r="BI133" s="158"/>
      <c r="BJ133" s="159"/>
      <c r="BK133" s="159"/>
      <c r="BL133" s="160"/>
      <c r="BM133" s="7"/>
      <c r="BN133" s="7"/>
      <c r="BO133" s="7"/>
      <c r="BP133" s="7"/>
      <c r="BQ133" s="7"/>
    </row>
    <row r="134" spans="1:69" s="8" customFormat="1" ht="28.9" customHeight="1" x14ac:dyDescent="0.25">
      <c r="A134" s="134"/>
      <c r="B134" s="147"/>
      <c r="C134" s="135"/>
      <c r="D134" s="136"/>
      <c r="E134" s="136"/>
      <c r="F134" s="136"/>
      <c r="G134" s="161"/>
      <c r="H134" s="136"/>
      <c r="I134" s="136"/>
      <c r="J134" s="136"/>
      <c r="K134" s="162"/>
      <c r="L134" s="177"/>
      <c r="M134" s="186"/>
      <c r="N134" s="118"/>
      <c r="O134" s="118"/>
      <c r="P134" s="118"/>
      <c r="Q134" s="118"/>
      <c r="R134" s="128">
        <v>25300</v>
      </c>
      <c r="S134" s="129" t="s">
        <v>156</v>
      </c>
      <c r="T134" s="40"/>
      <c r="U134" s="40"/>
      <c r="V134" s="40"/>
      <c r="W134" s="118"/>
      <c r="X134" s="117"/>
      <c r="Y134" s="116"/>
      <c r="Z134" s="116"/>
      <c r="AA134" s="116"/>
      <c r="AB134" s="116"/>
      <c r="AC134" s="116"/>
      <c r="AD134" s="116"/>
      <c r="AE134" s="42"/>
      <c r="AF134" s="42"/>
      <c r="AG134" s="116"/>
      <c r="AH134" s="116"/>
      <c r="AI134" s="116"/>
      <c r="AJ134" s="116"/>
      <c r="AK134" s="116"/>
      <c r="AL134" s="116"/>
      <c r="AM134" s="42"/>
      <c r="AN134" s="42"/>
      <c r="AO134" s="116"/>
      <c r="AP134" s="116"/>
      <c r="AQ134" s="116"/>
      <c r="AR134" s="116"/>
      <c r="AS134" s="116"/>
      <c r="AT134" s="116"/>
      <c r="AU134" s="42"/>
      <c r="AV134" s="42"/>
      <c r="AW134" s="116"/>
      <c r="AX134" s="116"/>
      <c r="AY134" s="118"/>
      <c r="AZ134" s="120"/>
      <c r="BA134" s="116"/>
      <c r="BB134" s="116"/>
      <c r="BC134" s="42"/>
      <c r="BD134" s="43"/>
      <c r="BE134" s="123" t="s">
        <v>440</v>
      </c>
      <c r="BF134" s="62">
        <f t="shared" si="28"/>
        <v>0</v>
      </c>
      <c r="BG134" s="157"/>
      <c r="BH134" s="158"/>
      <c r="BI134" s="158"/>
      <c r="BJ134" s="159"/>
      <c r="BK134" s="159"/>
      <c r="BL134" s="160"/>
      <c r="BM134" s="7"/>
      <c r="BN134" s="7"/>
      <c r="BO134" s="7"/>
      <c r="BP134" s="7"/>
      <c r="BQ134" s="7"/>
    </row>
    <row r="135" spans="1:69" s="8" customFormat="1" ht="54.75" customHeight="1" x14ac:dyDescent="0.2">
      <c r="A135" s="134"/>
      <c r="B135" s="147"/>
      <c r="C135" s="135"/>
      <c r="D135" s="136"/>
      <c r="E135" s="136"/>
      <c r="F135" s="136"/>
      <c r="G135" s="161"/>
      <c r="H135" s="136"/>
      <c r="I135" s="136"/>
      <c r="J135" s="136"/>
      <c r="K135" s="162"/>
      <c r="L135" s="510" t="s">
        <v>223</v>
      </c>
      <c r="M135" s="510"/>
      <c r="N135" s="138"/>
      <c r="O135" s="138"/>
      <c r="P135" s="139"/>
      <c r="Q135" s="139"/>
      <c r="R135" s="139"/>
      <c r="S135" s="140"/>
      <c r="T135" s="140"/>
      <c r="U135" s="139"/>
      <c r="V135" s="140"/>
      <c r="W135" s="140"/>
      <c r="X135" s="139"/>
      <c r="Y135" s="139"/>
      <c r="Z135" s="141"/>
      <c r="AA135" s="139"/>
      <c r="AB135" s="141"/>
      <c r="AC135" s="139"/>
      <c r="AD135" s="141"/>
      <c r="AE135" s="139"/>
      <c r="AF135" s="141"/>
      <c r="AG135" s="139"/>
      <c r="AH135" s="141"/>
      <c r="AI135" s="139"/>
      <c r="AJ135" s="141"/>
      <c r="AK135" s="139"/>
      <c r="AL135" s="141"/>
      <c r="AM135" s="139"/>
      <c r="AN135" s="141"/>
      <c r="AO135" s="139"/>
      <c r="AP135" s="141"/>
      <c r="AQ135" s="139"/>
      <c r="AR135" s="141"/>
      <c r="AS135" s="139"/>
      <c r="AT135" s="141"/>
      <c r="AU135" s="139"/>
      <c r="AV135" s="141"/>
      <c r="AW135" s="139"/>
      <c r="AX135" s="141"/>
      <c r="AY135" s="139"/>
      <c r="AZ135" s="141"/>
      <c r="BA135" s="139"/>
      <c r="BB135" s="141"/>
      <c r="BC135" s="139"/>
      <c r="BD135" s="141"/>
      <c r="BE135" s="142"/>
      <c r="BF135" s="143"/>
      <c r="BG135" s="144"/>
      <c r="BH135" s="145"/>
      <c r="BI135" s="145"/>
      <c r="BJ135" s="145"/>
      <c r="BK135" s="145"/>
      <c r="BL135" s="146"/>
      <c r="BM135" s="7"/>
      <c r="BN135" s="7"/>
      <c r="BO135" s="7"/>
      <c r="BP135" s="7"/>
      <c r="BQ135" s="7"/>
    </row>
    <row r="136" spans="1:69" s="8" customFormat="1" ht="59.25" customHeight="1" x14ac:dyDescent="0.2">
      <c r="A136" s="134"/>
      <c r="B136" s="147"/>
      <c r="C136" s="135"/>
      <c r="D136" s="136"/>
      <c r="E136" s="136"/>
      <c r="F136" s="136"/>
      <c r="G136" s="161"/>
      <c r="H136" s="136"/>
      <c r="I136" s="136"/>
      <c r="J136" s="136"/>
      <c r="K136" s="162"/>
      <c r="L136" s="107">
        <v>8</v>
      </c>
      <c r="M136" s="187" t="s">
        <v>224</v>
      </c>
      <c r="N136" s="168">
        <v>32</v>
      </c>
      <c r="O136" s="168" t="s">
        <v>148</v>
      </c>
      <c r="P136" s="168">
        <v>1</v>
      </c>
      <c r="Q136" s="168" t="s">
        <v>83</v>
      </c>
      <c r="R136" s="52" t="s">
        <v>109</v>
      </c>
      <c r="S136" s="53" t="s">
        <v>110</v>
      </c>
      <c r="T136" s="51">
        <v>11</v>
      </c>
      <c r="U136" s="51">
        <v>1</v>
      </c>
      <c r="V136" s="51" t="s">
        <v>86</v>
      </c>
      <c r="W136" s="109" t="s">
        <v>149</v>
      </c>
      <c r="X136" s="109" t="s">
        <v>184</v>
      </c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9">
        <v>1</v>
      </c>
      <c r="AJ136" s="111">
        <f>AJ138</f>
        <v>52500</v>
      </c>
      <c r="AK136" s="109">
        <v>1</v>
      </c>
      <c r="AL136" s="111">
        <f>AL138</f>
        <v>52500</v>
      </c>
      <c r="AM136" s="109">
        <v>1</v>
      </c>
      <c r="AN136" s="111">
        <v>105000</v>
      </c>
      <c r="AO136" s="112"/>
      <c r="AP136" s="112"/>
      <c r="AQ136" s="112"/>
      <c r="AR136" s="112"/>
      <c r="AS136" s="112"/>
      <c r="AT136" s="112"/>
      <c r="AU136" s="112"/>
      <c r="AV136" s="112"/>
      <c r="AW136" s="112"/>
      <c r="AX136" s="112"/>
      <c r="AY136" s="109">
        <v>1</v>
      </c>
      <c r="AZ136" s="111">
        <f>AZ139+AZ140+AZ141+AZ142+AZ143+AZ144+AZ145+AZ137</f>
        <v>598775</v>
      </c>
      <c r="BA136" s="107"/>
      <c r="BB136" s="107"/>
      <c r="BC136" s="107"/>
      <c r="BD136" s="107"/>
      <c r="BE136" s="107">
        <v>1</v>
      </c>
      <c r="BF136" s="112">
        <f>AZ136+AL136</f>
        <v>651275</v>
      </c>
      <c r="BG136" s="157"/>
      <c r="BH136" s="158"/>
      <c r="BI136" s="158"/>
      <c r="BJ136" s="188"/>
      <c r="BK136" s="188"/>
      <c r="BL136" s="189"/>
      <c r="BM136" s="7"/>
      <c r="BN136" s="7"/>
      <c r="BO136" s="7"/>
      <c r="BP136" s="7"/>
      <c r="BQ136" s="7"/>
    </row>
    <row r="137" spans="1:69" s="8" customFormat="1" ht="49.7" customHeight="1" x14ac:dyDescent="0.2">
      <c r="A137" s="134"/>
      <c r="B137" s="147"/>
      <c r="C137" s="135"/>
      <c r="D137" s="136"/>
      <c r="E137" s="136"/>
      <c r="F137" s="136"/>
      <c r="G137" s="161"/>
      <c r="H137" s="136"/>
      <c r="I137" s="136"/>
      <c r="J137" s="136"/>
      <c r="K137" s="162"/>
      <c r="L137" s="190">
        <v>8.1</v>
      </c>
      <c r="M137" s="184" t="s">
        <v>225</v>
      </c>
      <c r="N137" s="118">
        <v>417</v>
      </c>
      <c r="O137" s="118" t="s">
        <v>169</v>
      </c>
      <c r="P137" s="118">
        <v>1</v>
      </c>
      <c r="Q137" s="118" t="s">
        <v>106</v>
      </c>
      <c r="R137" s="191"/>
      <c r="S137" s="192"/>
      <c r="T137" s="40"/>
      <c r="U137" s="40"/>
      <c r="V137" s="40"/>
      <c r="W137" s="118"/>
      <c r="X137" s="117"/>
      <c r="Y137" s="116"/>
      <c r="Z137" s="116"/>
      <c r="AA137" s="116"/>
      <c r="AB137" s="116"/>
      <c r="AC137" s="116"/>
      <c r="AD137" s="116"/>
      <c r="AE137" s="42"/>
      <c r="AF137" s="42"/>
      <c r="AG137" s="116"/>
      <c r="AH137" s="116"/>
      <c r="AI137" s="116">
        <v>1</v>
      </c>
      <c r="AJ137" s="116"/>
      <c r="AK137" s="116" t="s">
        <v>440</v>
      </c>
      <c r="AL137" s="116"/>
      <c r="AM137" s="42">
        <v>1</v>
      </c>
      <c r="AN137" s="42"/>
      <c r="AO137" s="116"/>
      <c r="AP137" s="116"/>
      <c r="AQ137" s="116"/>
      <c r="AR137" s="116"/>
      <c r="AS137" s="116"/>
      <c r="AT137" s="116"/>
      <c r="AU137" s="42"/>
      <c r="AV137" s="42"/>
      <c r="AW137" s="116"/>
      <c r="AX137" s="116"/>
      <c r="AY137" s="116"/>
      <c r="AZ137" s="116"/>
      <c r="BA137" s="116"/>
      <c r="BB137" s="116"/>
      <c r="BC137" s="42"/>
      <c r="BD137" s="43"/>
      <c r="BE137" s="123">
        <v>1</v>
      </c>
      <c r="BF137" s="62"/>
      <c r="BG137" s="157"/>
      <c r="BH137" s="158"/>
      <c r="BI137" s="158"/>
      <c r="BJ137" s="159"/>
      <c r="BK137" s="159"/>
      <c r="BL137" s="160"/>
      <c r="BM137" s="7"/>
      <c r="BN137" s="7"/>
      <c r="BO137" s="7"/>
      <c r="BP137" s="7"/>
      <c r="BQ137" s="7"/>
    </row>
    <row r="138" spans="1:69" s="8" customFormat="1" ht="50.65" customHeight="1" x14ac:dyDescent="0.2">
      <c r="A138" s="134"/>
      <c r="B138" s="147"/>
      <c r="C138" s="135"/>
      <c r="D138" s="136"/>
      <c r="E138" s="136"/>
      <c r="F138" s="136"/>
      <c r="G138" s="161"/>
      <c r="H138" s="136"/>
      <c r="I138" s="136"/>
      <c r="J138" s="136"/>
      <c r="K138" s="162"/>
      <c r="L138" s="190">
        <v>8.1999999999999993</v>
      </c>
      <c r="M138" s="184" t="s">
        <v>226</v>
      </c>
      <c r="N138" s="118">
        <v>417</v>
      </c>
      <c r="O138" s="118" t="s">
        <v>169</v>
      </c>
      <c r="P138" s="118">
        <v>2</v>
      </c>
      <c r="Q138" s="118" t="s">
        <v>106</v>
      </c>
      <c r="R138" s="128">
        <v>31100</v>
      </c>
      <c r="S138" s="129" t="s">
        <v>188</v>
      </c>
      <c r="T138" s="40">
        <v>11</v>
      </c>
      <c r="U138" s="40">
        <v>1</v>
      </c>
      <c r="V138" s="40" t="s">
        <v>86</v>
      </c>
      <c r="W138" s="118"/>
      <c r="X138" s="117"/>
      <c r="Y138" s="116"/>
      <c r="Z138" s="116"/>
      <c r="AA138" s="116"/>
      <c r="AB138" s="116"/>
      <c r="AC138" s="116"/>
      <c r="AD138" s="116"/>
      <c r="AE138" s="42"/>
      <c r="AF138" s="42"/>
      <c r="AG138" s="116"/>
      <c r="AH138" s="116"/>
      <c r="AI138" s="118">
        <v>1</v>
      </c>
      <c r="AJ138" s="193">
        <v>52500</v>
      </c>
      <c r="AK138" s="118">
        <v>1</v>
      </c>
      <c r="AL138" s="193">
        <v>52500</v>
      </c>
      <c r="AM138" s="42">
        <v>2</v>
      </c>
      <c r="AN138" s="122">
        <f>AL138+AJ138+AH138</f>
        <v>105000</v>
      </c>
      <c r="AO138" s="116"/>
      <c r="AP138" s="116"/>
      <c r="AQ138" s="116"/>
      <c r="AR138" s="116"/>
      <c r="AS138" s="116"/>
      <c r="AT138" s="116"/>
      <c r="AU138" s="42"/>
      <c r="AV138" s="42"/>
      <c r="AW138" s="116"/>
      <c r="AX138" s="116"/>
      <c r="AY138" s="116"/>
      <c r="AZ138" s="116"/>
      <c r="BA138" s="116"/>
      <c r="BB138" s="116"/>
      <c r="BC138" s="42"/>
      <c r="BD138" s="43"/>
      <c r="BE138" s="123">
        <v>2</v>
      </c>
      <c r="BF138" s="194">
        <f t="shared" ref="BF138:BF145" si="29">AZ138+AL138</f>
        <v>52500</v>
      </c>
      <c r="BG138" s="157"/>
      <c r="BH138" s="158"/>
      <c r="BI138" s="158"/>
      <c r="BJ138" s="159"/>
      <c r="BK138" s="159"/>
      <c r="BL138" s="160"/>
      <c r="BM138" s="7"/>
      <c r="BN138" s="7"/>
      <c r="BO138" s="7"/>
      <c r="BP138" s="7"/>
      <c r="BQ138" s="7"/>
    </row>
    <row r="139" spans="1:69" s="8" customFormat="1" ht="28.9" customHeight="1" x14ac:dyDescent="0.2">
      <c r="A139" s="134"/>
      <c r="B139" s="147"/>
      <c r="C139" s="135"/>
      <c r="D139" s="136"/>
      <c r="E139" s="136"/>
      <c r="F139" s="136"/>
      <c r="G139" s="161"/>
      <c r="H139" s="136"/>
      <c r="I139" s="136"/>
      <c r="J139" s="136"/>
      <c r="K139" s="162"/>
      <c r="L139" s="521">
        <v>8.3000000000000007</v>
      </c>
      <c r="M139" s="522" t="s">
        <v>227</v>
      </c>
      <c r="N139" s="507">
        <v>417</v>
      </c>
      <c r="O139" s="507" t="s">
        <v>169</v>
      </c>
      <c r="P139" s="507">
        <v>1</v>
      </c>
      <c r="Q139" s="507" t="s">
        <v>83</v>
      </c>
      <c r="R139" s="128">
        <v>31100</v>
      </c>
      <c r="S139" s="129" t="s">
        <v>188</v>
      </c>
      <c r="T139" s="40">
        <v>11</v>
      </c>
      <c r="U139" s="40">
        <v>1</v>
      </c>
      <c r="V139" s="40" t="s">
        <v>86</v>
      </c>
      <c r="W139" s="118"/>
      <c r="X139" s="117"/>
      <c r="Y139" s="116"/>
      <c r="Z139" s="116"/>
      <c r="AA139" s="116"/>
      <c r="AB139" s="116"/>
      <c r="AC139" s="116"/>
      <c r="AD139" s="116"/>
      <c r="AE139" s="42"/>
      <c r="AF139" s="42"/>
      <c r="AG139" s="116"/>
      <c r="AH139" s="116"/>
      <c r="AI139" s="116"/>
      <c r="AJ139" s="116"/>
      <c r="AK139" s="116"/>
      <c r="AL139" s="116"/>
      <c r="AM139" s="42"/>
      <c r="AN139" s="42"/>
      <c r="AO139" s="116" t="s">
        <v>440</v>
      </c>
      <c r="AP139" s="116"/>
      <c r="AQ139" s="116"/>
      <c r="AR139" s="116"/>
      <c r="AS139" s="116"/>
      <c r="AT139" s="116"/>
      <c r="AU139" s="42"/>
      <c r="AV139" s="42"/>
      <c r="AW139" s="116"/>
      <c r="AX139" s="116"/>
      <c r="AY139" s="118">
        <v>1</v>
      </c>
      <c r="AZ139" s="195">
        <f>5*35*500</f>
        <v>87500</v>
      </c>
      <c r="BA139" s="116"/>
      <c r="BB139" s="116"/>
      <c r="BC139" s="42"/>
      <c r="BD139" s="43"/>
      <c r="BE139" s="123">
        <v>1</v>
      </c>
      <c r="BF139" s="194">
        <f t="shared" si="29"/>
        <v>87500</v>
      </c>
      <c r="BG139" s="157"/>
      <c r="BH139" s="158"/>
      <c r="BI139" s="158"/>
      <c r="BJ139" s="159"/>
      <c r="BK139" s="159"/>
      <c r="BL139" s="160"/>
      <c r="BM139" s="7"/>
      <c r="BN139" s="7"/>
      <c r="BO139" s="7"/>
      <c r="BP139" s="7"/>
      <c r="BQ139" s="7"/>
    </row>
    <row r="140" spans="1:69" s="8" customFormat="1" ht="14.25" x14ac:dyDescent="0.2">
      <c r="A140" s="134"/>
      <c r="B140" s="147"/>
      <c r="C140" s="135"/>
      <c r="D140" s="136"/>
      <c r="E140" s="136"/>
      <c r="F140" s="136"/>
      <c r="G140" s="161"/>
      <c r="H140" s="136"/>
      <c r="I140" s="136"/>
      <c r="J140" s="136"/>
      <c r="K140" s="162"/>
      <c r="L140" s="521"/>
      <c r="M140" s="522"/>
      <c r="N140" s="507"/>
      <c r="O140" s="507"/>
      <c r="P140" s="507"/>
      <c r="Q140" s="507"/>
      <c r="R140" s="128">
        <v>26210</v>
      </c>
      <c r="S140" s="129" t="s">
        <v>118</v>
      </c>
      <c r="T140" s="40">
        <v>11</v>
      </c>
      <c r="U140" s="40">
        <v>1</v>
      </c>
      <c r="V140" s="40" t="s">
        <v>86</v>
      </c>
      <c r="W140" s="118"/>
      <c r="X140" s="117"/>
      <c r="Y140" s="116"/>
      <c r="Z140" s="116"/>
      <c r="AA140" s="116"/>
      <c r="AB140" s="116"/>
      <c r="AC140" s="116"/>
      <c r="AD140" s="116"/>
      <c r="AE140" s="42"/>
      <c r="AF140" s="42"/>
      <c r="AG140" s="116"/>
      <c r="AH140" s="116"/>
      <c r="AI140" s="116"/>
      <c r="AJ140" s="116"/>
      <c r="AK140" s="116"/>
      <c r="AL140" s="116"/>
      <c r="AM140" s="42"/>
      <c r="AN140" s="42"/>
      <c r="AO140" s="116"/>
      <c r="AP140" s="116"/>
      <c r="AQ140" s="116"/>
      <c r="AR140" s="116"/>
      <c r="AS140" s="116"/>
      <c r="AT140" s="116"/>
      <c r="AU140" s="42"/>
      <c r="AV140" s="42"/>
      <c r="AW140" s="116"/>
      <c r="AX140" s="116"/>
      <c r="AY140" s="118"/>
      <c r="AZ140" s="195">
        <f>20*5.25*1750</f>
        <v>183750</v>
      </c>
      <c r="BA140" s="116"/>
      <c r="BB140" s="116"/>
      <c r="BC140" s="42"/>
      <c r="BD140" s="43"/>
      <c r="BE140" s="123"/>
      <c r="BF140" s="194">
        <f t="shared" si="29"/>
        <v>183750</v>
      </c>
      <c r="BG140" s="157"/>
      <c r="BH140" s="158"/>
      <c r="BI140" s="158"/>
      <c r="BJ140" s="159"/>
      <c r="BK140" s="159"/>
      <c r="BL140" s="160"/>
      <c r="BM140" s="7"/>
      <c r="BN140" s="7"/>
      <c r="BO140" s="7"/>
      <c r="BP140" s="7"/>
      <c r="BQ140" s="7"/>
    </row>
    <row r="141" spans="1:69" s="8" customFormat="1" ht="14.25" x14ac:dyDescent="0.2">
      <c r="A141" s="134"/>
      <c r="B141" s="147"/>
      <c r="C141" s="135"/>
      <c r="D141" s="136"/>
      <c r="E141" s="136"/>
      <c r="F141" s="136"/>
      <c r="G141" s="161"/>
      <c r="H141" s="136"/>
      <c r="I141" s="136"/>
      <c r="J141" s="136"/>
      <c r="K141" s="162"/>
      <c r="L141" s="521"/>
      <c r="M141" s="522"/>
      <c r="N141" s="507"/>
      <c r="O141" s="507"/>
      <c r="P141" s="507"/>
      <c r="Q141" s="507"/>
      <c r="R141" s="128">
        <v>26110</v>
      </c>
      <c r="S141" s="129" t="s">
        <v>228</v>
      </c>
      <c r="T141" s="40">
        <v>11</v>
      </c>
      <c r="U141" s="40">
        <v>1</v>
      </c>
      <c r="V141" s="40" t="s">
        <v>86</v>
      </c>
      <c r="W141" s="118"/>
      <c r="X141" s="117"/>
      <c r="Y141" s="116"/>
      <c r="Z141" s="116"/>
      <c r="AA141" s="116"/>
      <c r="AB141" s="116"/>
      <c r="AC141" s="116"/>
      <c r="AD141" s="116"/>
      <c r="AE141" s="42"/>
      <c r="AF141" s="42"/>
      <c r="AG141" s="116"/>
      <c r="AH141" s="116"/>
      <c r="AI141" s="116"/>
      <c r="AJ141" s="116"/>
      <c r="AK141" s="116"/>
      <c r="AL141" s="116"/>
      <c r="AM141" s="42"/>
      <c r="AN141" s="42"/>
      <c r="AO141" s="116"/>
      <c r="AP141" s="116"/>
      <c r="AQ141" s="116"/>
      <c r="AR141" s="116"/>
      <c r="AS141" s="116"/>
      <c r="AT141" s="116"/>
      <c r="AU141" s="42"/>
      <c r="AV141" s="42"/>
      <c r="AW141" s="116"/>
      <c r="AX141" s="116"/>
      <c r="AY141" s="118"/>
      <c r="AZ141" s="195">
        <v>60000</v>
      </c>
      <c r="BA141" s="116"/>
      <c r="BB141" s="116"/>
      <c r="BC141" s="42"/>
      <c r="BD141" s="43"/>
      <c r="BE141" s="123"/>
      <c r="BF141" s="194">
        <f t="shared" si="29"/>
        <v>60000</v>
      </c>
      <c r="BG141" s="157"/>
      <c r="BH141" s="158"/>
      <c r="BI141" s="158"/>
      <c r="BJ141" s="159"/>
      <c r="BK141" s="159"/>
      <c r="BL141" s="160"/>
      <c r="BM141" s="7"/>
      <c r="BN141" s="7"/>
      <c r="BO141" s="7"/>
      <c r="BP141" s="7"/>
      <c r="BQ141" s="7"/>
    </row>
    <row r="142" spans="1:69" s="8" customFormat="1" ht="14.25" x14ac:dyDescent="0.2">
      <c r="A142" s="134"/>
      <c r="B142" s="147"/>
      <c r="C142" s="135"/>
      <c r="D142" s="136"/>
      <c r="E142" s="136"/>
      <c r="F142" s="136"/>
      <c r="G142" s="161"/>
      <c r="H142" s="136"/>
      <c r="I142" s="136"/>
      <c r="J142" s="136"/>
      <c r="K142" s="162"/>
      <c r="L142" s="521"/>
      <c r="M142" s="522"/>
      <c r="N142" s="507"/>
      <c r="O142" s="507"/>
      <c r="P142" s="507"/>
      <c r="Q142" s="507"/>
      <c r="R142" s="128">
        <v>29100</v>
      </c>
      <c r="S142" s="129" t="s">
        <v>119</v>
      </c>
      <c r="T142" s="40">
        <v>11</v>
      </c>
      <c r="U142" s="40">
        <v>1</v>
      </c>
      <c r="V142" s="40" t="s">
        <v>86</v>
      </c>
      <c r="W142" s="118"/>
      <c r="X142" s="117"/>
      <c r="Y142" s="116"/>
      <c r="Z142" s="116"/>
      <c r="AA142" s="116"/>
      <c r="AB142" s="116"/>
      <c r="AC142" s="116"/>
      <c r="AD142" s="116"/>
      <c r="AE142" s="42"/>
      <c r="AF142" s="42"/>
      <c r="AG142" s="116"/>
      <c r="AH142" s="116"/>
      <c r="AI142" s="116"/>
      <c r="AJ142" s="116"/>
      <c r="AK142" s="116"/>
      <c r="AL142" s="116"/>
      <c r="AM142" s="42"/>
      <c r="AN142" s="42"/>
      <c r="AO142" s="116"/>
      <c r="AP142" s="116"/>
      <c r="AQ142" s="116"/>
      <c r="AR142" s="116"/>
      <c r="AS142" s="116"/>
      <c r="AT142" s="116"/>
      <c r="AU142" s="42"/>
      <c r="AV142" s="42"/>
      <c r="AW142" s="116"/>
      <c r="AX142" s="116"/>
      <c r="AY142" s="118"/>
      <c r="AZ142" s="195">
        <f>60*2000*2</f>
        <v>240000</v>
      </c>
      <c r="BA142" s="116"/>
      <c r="BB142" s="116"/>
      <c r="BC142" s="42"/>
      <c r="BD142" s="43"/>
      <c r="BE142" s="123"/>
      <c r="BF142" s="194">
        <f t="shared" si="29"/>
        <v>240000</v>
      </c>
      <c r="BG142" s="157"/>
      <c r="BH142" s="158"/>
      <c r="BI142" s="158"/>
      <c r="BJ142" s="159"/>
      <c r="BK142" s="159"/>
      <c r="BL142" s="160"/>
      <c r="BM142" s="7"/>
      <c r="BN142" s="7"/>
      <c r="BO142" s="7"/>
      <c r="BP142" s="7"/>
      <c r="BQ142" s="7"/>
    </row>
    <row r="143" spans="1:69" s="8" customFormat="1" ht="14.25" x14ac:dyDescent="0.2">
      <c r="A143" s="134"/>
      <c r="B143" s="147"/>
      <c r="C143" s="135"/>
      <c r="D143" s="136"/>
      <c r="E143" s="136"/>
      <c r="F143" s="136"/>
      <c r="G143" s="161"/>
      <c r="H143" s="136"/>
      <c r="I143" s="136"/>
      <c r="J143" s="136"/>
      <c r="K143" s="162"/>
      <c r="L143" s="521"/>
      <c r="M143" s="522"/>
      <c r="N143" s="507"/>
      <c r="O143" s="507"/>
      <c r="P143" s="507"/>
      <c r="Q143" s="507"/>
      <c r="R143" s="128">
        <v>35620</v>
      </c>
      <c r="S143" s="129" t="s">
        <v>126</v>
      </c>
      <c r="T143" s="40">
        <v>11</v>
      </c>
      <c r="U143" s="40">
        <v>1</v>
      </c>
      <c r="V143" s="40" t="s">
        <v>86</v>
      </c>
      <c r="W143" s="118"/>
      <c r="X143" s="117"/>
      <c r="Y143" s="116"/>
      <c r="Z143" s="116"/>
      <c r="AA143" s="116"/>
      <c r="AB143" s="116"/>
      <c r="AC143" s="116"/>
      <c r="AD143" s="116"/>
      <c r="AE143" s="42"/>
      <c r="AF143" s="42"/>
      <c r="AG143" s="116"/>
      <c r="AH143" s="116"/>
      <c r="AI143" s="116"/>
      <c r="AJ143" s="116"/>
      <c r="AK143" s="116"/>
      <c r="AL143" s="116"/>
      <c r="AM143" s="42"/>
      <c r="AN143" s="42"/>
      <c r="AO143" s="116"/>
      <c r="AP143" s="116"/>
      <c r="AQ143" s="116"/>
      <c r="AR143" s="116"/>
      <c r="AS143" s="116"/>
      <c r="AT143" s="116"/>
      <c r="AU143" s="42"/>
      <c r="AV143" s="42"/>
      <c r="AW143" s="116"/>
      <c r="AX143" s="116"/>
      <c r="AY143" s="118"/>
      <c r="AZ143" s="195">
        <v>20000</v>
      </c>
      <c r="BA143" s="116"/>
      <c r="BB143" s="116"/>
      <c r="BC143" s="42"/>
      <c r="BD143" s="43"/>
      <c r="BE143" s="123"/>
      <c r="BF143" s="194">
        <f t="shared" si="29"/>
        <v>20000</v>
      </c>
      <c r="BG143" s="157"/>
      <c r="BH143" s="158"/>
      <c r="BI143" s="158"/>
      <c r="BJ143" s="159"/>
      <c r="BK143" s="159"/>
      <c r="BL143" s="160"/>
      <c r="BM143" s="7"/>
      <c r="BN143" s="7"/>
      <c r="BO143" s="7"/>
      <c r="BP143" s="7"/>
      <c r="BQ143" s="7"/>
    </row>
    <row r="144" spans="1:69" s="8" customFormat="1" ht="15.95" customHeight="1" x14ac:dyDescent="0.2">
      <c r="A144" s="134"/>
      <c r="B144" s="147"/>
      <c r="C144" s="135"/>
      <c r="D144" s="136"/>
      <c r="E144" s="136"/>
      <c r="F144" s="136"/>
      <c r="G144" s="161"/>
      <c r="H144" s="136"/>
      <c r="I144" s="136"/>
      <c r="J144" s="136"/>
      <c r="K144" s="162"/>
      <c r="L144" s="521"/>
      <c r="M144" s="522"/>
      <c r="N144" s="507"/>
      <c r="O144" s="507"/>
      <c r="P144" s="507"/>
      <c r="Q144" s="507"/>
      <c r="R144" s="128">
        <v>25300</v>
      </c>
      <c r="S144" s="129" t="s">
        <v>229</v>
      </c>
      <c r="T144" s="40">
        <v>11</v>
      </c>
      <c r="U144" s="40">
        <v>1</v>
      </c>
      <c r="V144" s="40" t="s">
        <v>86</v>
      </c>
      <c r="W144" s="118"/>
      <c r="X144" s="117"/>
      <c r="Y144" s="116"/>
      <c r="Z144" s="116"/>
      <c r="AA144" s="116"/>
      <c r="AB144" s="116"/>
      <c r="AC144" s="116"/>
      <c r="AD144" s="116"/>
      <c r="AE144" s="42"/>
      <c r="AF144" s="42"/>
      <c r="AG144" s="116"/>
      <c r="AH144" s="116"/>
      <c r="AI144" s="116"/>
      <c r="AJ144" s="116"/>
      <c r="AK144" s="116"/>
      <c r="AL144" s="116"/>
      <c r="AM144" s="42"/>
      <c r="AN144" s="42"/>
      <c r="AO144" s="116"/>
      <c r="AP144" s="116"/>
      <c r="AQ144" s="116"/>
      <c r="AR144" s="116"/>
      <c r="AS144" s="116"/>
      <c r="AT144" s="116"/>
      <c r="AU144" s="42"/>
      <c r="AV144" s="42"/>
      <c r="AW144" s="116"/>
      <c r="AX144" s="116"/>
      <c r="AY144" s="118"/>
      <c r="AZ144" s="195">
        <f>43*1*175</f>
        <v>7525</v>
      </c>
      <c r="BA144" s="116"/>
      <c r="BB144" s="116"/>
      <c r="BC144" s="42"/>
      <c r="BD144" s="43"/>
      <c r="BE144" s="123"/>
      <c r="BF144" s="194">
        <f t="shared" si="29"/>
        <v>7525</v>
      </c>
      <c r="BG144" s="157"/>
      <c r="BH144" s="158"/>
      <c r="BI144" s="158"/>
      <c r="BJ144" s="159"/>
      <c r="BK144" s="159"/>
      <c r="BL144" s="160"/>
      <c r="BM144" s="7"/>
      <c r="BN144" s="7"/>
      <c r="BO144" s="7"/>
      <c r="BP144" s="7"/>
      <c r="BQ144" s="7"/>
    </row>
    <row r="145" spans="1:69" s="8" customFormat="1" ht="35.450000000000003" customHeight="1" x14ac:dyDescent="0.2">
      <c r="A145" s="134"/>
      <c r="B145" s="147"/>
      <c r="C145" s="135"/>
      <c r="D145" s="136"/>
      <c r="E145" s="136"/>
      <c r="F145" s="136"/>
      <c r="G145" s="161"/>
      <c r="H145" s="136"/>
      <c r="I145" s="136"/>
      <c r="J145" s="136"/>
      <c r="K145" s="162"/>
      <c r="L145" s="190">
        <v>8.4</v>
      </c>
      <c r="M145" s="184" t="s">
        <v>230</v>
      </c>
      <c r="N145" s="118">
        <v>32</v>
      </c>
      <c r="O145" s="118" t="s">
        <v>148</v>
      </c>
      <c r="P145" s="118">
        <v>1</v>
      </c>
      <c r="Q145" s="118" t="s">
        <v>83</v>
      </c>
      <c r="R145" s="191"/>
      <c r="S145" s="192"/>
      <c r="T145" s="118"/>
      <c r="U145" s="118"/>
      <c r="V145" s="118"/>
      <c r="W145" s="191"/>
      <c r="X145" s="192"/>
      <c r="Y145" s="118"/>
      <c r="Z145" s="118"/>
      <c r="AA145" s="118"/>
      <c r="AB145" s="191"/>
      <c r="AC145" s="192"/>
      <c r="AD145" s="118"/>
      <c r="AE145" s="196"/>
      <c r="AF145" s="197"/>
      <c r="AG145" s="116"/>
      <c r="AH145" s="116"/>
      <c r="AI145" s="116"/>
      <c r="AJ145" s="116"/>
      <c r="AK145" s="116"/>
      <c r="AL145" s="116"/>
      <c r="AM145" s="196"/>
      <c r="AN145" s="42"/>
      <c r="AO145" s="196"/>
      <c r="AP145" s="116"/>
      <c r="AQ145" s="116"/>
      <c r="AR145" s="116"/>
      <c r="AS145" s="116"/>
      <c r="AT145" s="116"/>
      <c r="AU145" s="196"/>
      <c r="AV145" s="197"/>
      <c r="AW145" s="196"/>
      <c r="AX145" s="116"/>
      <c r="AY145" s="118">
        <v>1</v>
      </c>
      <c r="AZ145" s="195">
        <v>0</v>
      </c>
      <c r="BA145" s="116"/>
      <c r="BB145" s="116"/>
      <c r="BC145" s="196"/>
      <c r="BD145" s="197"/>
      <c r="BE145" s="198">
        <v>1</v>
      </c>
      <c r="BF145" s="194">
        <f t="shared" si="29"/>
        <v>0</v>
      </c>
      <c r="BG145" s="199"/>
      <c r="BH145" s="200"/>
      <c r="BI145" s="200"/>
      <c r="BJ145" s="200"/>
      <c r="BK145" s="200"/>
      <c r="BL145" s="201"/>
      <c r="BM145" s="7"/>
      <c r="BN145" s="7"/>
      <c r="BO145" s="7"/>
      <c r="BP145" s="7"/>
      <c r="BQ145" s="7"/>
    </row>
    <row r="146" spans="1:69" s="8" customFormat="1" ht="59.25" customHeight="1" x14ac:dyDescent="0.2">
      <c r="A146" s="134"/>
      <c r="B146" s="147"/>
      <c r="C146" s="135"/>
      <c r="D146" s="136"/>
      <c r="E146" s="136"/>
      <c r="F146" s="136"/>
      <c r="G146" s="161"/>
      <c r="H146" s="136"/>
      <c r="I146" s="136"/>
      <c r="J146" s="136"/>
      <c r="K146" s="162"/>
      <c r="L146" s="510" t="s">
        <v>231</v>
      </c>
      <c r="M146" s="510"/>
      <c r="N146" s="138"/>
      <c r="O146" s="138"/>
      <c r="P146" s="139"/>
      <c r="Q146" s="139"/>
      <c r="R146" s="139"/>
      <c r="S146" s="140"/>
      <c r="T146" s="140"/>
      <c r="U146" s="139"/>
      <c r="V146" s="140"/>
      <c r="W146" s="140"/>
      <c r="X146" s="139"/>
      <c r="Y146" s="139"/>
      <c r="Z146" s="141"/>
      <c r="AA146" s="139"/>
      <c r="AB146" s="141"/>
      <c r="AC146" s="139"/>
      <c r="AD146" s="141"/>
      <c r="AE146" s="139"/>
      <c r="AF146" s="141"/>
      <c r="AG146" s="139"/>
      <c r="AH146" s="141"/>
      <c r="AI146" s="139"/>
      <c r="AJ146" s="141"/>
      <c r="AK146" s="139"/>
      <c r="AL146" s="141"/>
      <c r="AM146" s="139"/>
      <c r="AN146" s="42"/>
      <c r="AO146" s="139"/>
      <c r="AP146" s="141"/>
      <c r="AQ146" s="139"/>
      <c r="AR146" s="141"/>
      <c r="AS146" s="139"/>
      <c r="AT146" s="141"/>
      <c r="AU146" s="139"/>
      <c r="AV146" s="141"/>
      <c r="AW146" s="139"/>
      <c r="AX146" s="141"/>
      <c r="AY146" s="139"/>
      <c r="AZ146" s="141"/>
      <c r="BA146" s="139"/>
      <c r="BB146" s="141"/>
      <c r="BC146" s="139"/>
      <c r="BD146" s="141"/>
      <c r="BE146" s="142"/>
      <c r="BF146" s="143"/>
      <c r="BG146" s="144"/>
      <c r="BH146" s="145"/>
      <c r="BI146" s="145"/>
      <c r="BJ146" s="145"/>
      <c r="BK146" s="145"/>
      <c r="BL146" s="146"/>
      <c r="BM146" s="7"/>
      <c r="BN146" s="7"/>
      <c r="BO146" s="7"/>
      <c r="BP146" s="7"/>
      <c r="BQ146" s="7"/>
    </row>
    <row r="147" spans="1:69" s="8" customFormat="1" ht="51" customHeight="1" x14ac:dyDescent="0.2">
      <c r="A147" s="134"/>
      <c r="B147" s="147"/>
      <c r="C147" s="135"/>
      <c r="D147" s="136"/>
      <c r="E147" s="136"/>
      <c r="F147" s="136"/>
      <c r="G147" s="161"/>
      <c r="H147" s="136"/>
      <c r="I147" s="136"/>
      <c r="J147" s="136"/>
      <c r="K147" s="162"/>
      <c r="L147" s="107">
        <v>9</v>
      </c>
      <c r="M147" s="187" t="s">
        <v>232</v>
      </c>
      <c r="N147" s="202" t="s">
        <v>233</v>
      </c>
      <c r="O147" s="149" t="s">
        <v>148</v>
      </c>
      <c r="P147" s="168">
        <v>1</v>
      </c>
      <c r="Q147" s="168" t="s">
        <v>83</v>
      </c>
      <c r="R147" s="52" t="s">
        <v>109</v>
      </c>
      <c r="S147" s="53" t="s">
        <v>110</v>
      </c>
      <c r="T147" s="51">
        <v>11</v>
      </c>
      <c r="U147" s="51">
        <v>1</v>
      </c>
      <c r="V147" s="51" t="s">
        <v>86</v>
      </c>
      <c r="W147" s="109" t="s">
        <v>149</v>
      </c>
      <c r="X147" s="109" t="s">
        <v>234</v>
      </c>
      <c r="Y147" s="107"/>
      <c r="Z147" s="107"/>
      <c r="AA147" s="107"/>
      <c r="AB147" s="107"/>
      <c r="AC147" s="107"/>
      <c r="AD147" s="107"/>
      <c r="AE147" s="107"/>
      <c r="AF147" s="107"/>
      <c r="AG147" s="109">
        <v>1</v>
      </c>
      <c r="AH147" s="111">
        <f>AH148</f>
        <v>0</v>
      </c>
      <c r="AI147" s="109">
        <v>1</v>
      </c>
      <c r="AJ147" s="111">
        <f>AJ148</f>
        <v>7000</v>
      </c>
      <c r="AK147" s="109">
        <v>1</v>
      </c>
      <c r="AL147" s="111">
        <f>AL148</f>
        <v>14000</v>
      </c>
      <c r="AM147" s="109">
        <v>1</v>
      </c>
      <c r="AN147" s="111">
        <v>28000</v>
      </c>
      <c r="AO147" s="109">
        <v>1</v>
      </c>
      <c r="AP147" s="111">
        <f>AP149</f>
        <v>30000</v>
      </c>
      <c r="AQ147" s="109">
        <v>1</v>
      </c>
      <c r="AR147" s="111">
        <f>AR150+AR151</f>
        <v>77700</v>
      </c>
      <c r="AS147" s="107"/>
      <c r="AT147" s="107"/>
      <c r="AU147" s="109">
        <v>1</v>
      </c>
      <c r="AV147" s="203">
        <f>AV149+AV150+AV151</f>
        <v>107700</v>
      </c>
      <c r="AW147" s="107"/>
      <c r="AX147" s="107"/>
      <c r="AY147" s="107"/>
      <c r="AZ147" s="107"/>
      <c r="BA147" s="107"/>
      <c r="BB147" s="107"/>
      <c r="BC147" s="107"/>
      <c r="BD147" s="107"/>
      <c r="BE147" s="107">
        <v>1</v>
      </c>
      <c r="BF147" s="112">
        <f>BF148+BF149+BF150+BF151</f>
        <v>135700</v>
      </c>
      <c r="BG147" s="157"/>
      <c r="BH147" s="158"/>
      <c r="BI147" s="158"/>
      <c r="BJ147" s="188"/>
      <c r="BK147" s="188"/>
      <c r="BL147" s="189"/>
      <c r="BM147" s="7"/>
      <c r="BN147" s="7"/>
      <c r="BO147" s="7"/>
      <c r="BP147" s="7"/>
      <c r="BQ147" s="7"/>
    </row>
    <row r="148" spans="1:69" s="8" customFormat="1" ht="58.15" customHeight="1" x14ac:dyDescent="0.2">
      <c r="A148" s="134"/>
      <c r="B148" s="147"/>
      <c r="C148" s="135"/>
      <c r="D148" s="136"/>
      <c r="E148" s="136"/>
      <c r="F148" s="136"/>
      <c r="G148" s="161"/>
      <c r="H148" s="136"/>
      <c r="I148" s="136"/>
      <c r="J148" s="136"/>
      <c r="K148" s="162"/>
      <c r="L148" s="116">
        <v>9.1</v>
      </c>
      <c r="M148" s="204" t="s">
        <v>235</v>
      </c>
      <c r="N148" s="118">
        <v>417</v>
      </c>
      <c r="O148" s="118" t="s">
        <v>169</v>
      </c>
      <c r="P148" s="118">
        <v>8</v>
      </c>
      <c r="Q148" s="118" t="s">
        <v>106</v>
      </c>
      <c r="R148" s="128">
        <v>31100</v>
      </c>
      <c r="S148" s="129" t="s">
        <v>188</v>
      </c>
      <c r="T148" s="40">
        <v>11</v>
      </c>
      <c r="U148" s="40">
        <v>1</v>
      </c>
      <c r="V148" s="40" t="s">
        <v>86</v>
      </c>
      <c r="W148" s="118"/>
      <c r="X148" s="117"/>
      <c r="Y148" s="116"/>
      <c r="Z148" s="116"/>
      <c r="AA148" s="116"/>
      <c r="AB148" s="116"/>
      <c r="AC148" s="116"/>
      <c r="AD148" s="116"/>
      <c r="AE148" s="42"/>
      <c r="AF148" s="42"/>
      <c r="AG148" s="118"/>
      <c r="AH148" s="120"/>
      <c r="AI148" s="118">
        <v>2</v>
      </c>
      <c r="AJ148" s="120">
        <v>7000</v>
      </c>
      <c r="AK148" s="118">
        <v>4</v>
      </c>
      <c r="AL148" s="120">
        <v>14000</v>
      </c>
      <c r="AM148" s="42">
        <v>6</v>
      </c>
      <c r="AN148" s="122">
        <f>AL148+AJ148</f>
        <v>21000</v>
      </c>
      <c r="AO148" s="118">
        <v>2</v>
      </c>
      <c r="AP148" s="120">
        <v>7000</v>
      </c>
      <c r="AQ148" s="116"/>
      <c r="AR148" s="116"/>
      <c r="AS148" s="116"/>
      <c r="AT148" s="116"/>
      <c r="AU148" s="42">
        <v>2</v>
      </c>
      <c r="AV148" s="122">
        <f>AT148+AR148+AP148</f>
        <v>7000</v>
      </c>
      <c r="AW148" s="116"/>
      <c r="AX148" s="116"/>
      <c r="AY148" s="116"/>
      <c r="AZ148" s="116"/>
      <c r="BA148" s="116"/>
      <c r="BB148" s="116"/>
      <c r="BC148" s="42"/>
      <c r="BD148" s="43"/>
      <c r="BE148" s="123">
        <v>8</v>
      </c>
      <c r="BF148" s="62">
        <f>AV148+AN148</f>
        <v>28000</v>
      </c>
      <c r="BG148" s="157"/>
      <c r="BH148" s="158"/>
      <c r="BI148" s="158"/>
      <c r="BJ148" s="159"/>
      <c r="BK148" s="159"/>
      <c r="BL148" s="160"/>
      <c r="BM148" s="7"/>
      <c r="BN148" s="7"/>
      <c r="BO148" s="7"/>
      <c r="BP148" s="7"/>
      <c r="BQ148" s="7"/>
    </row>
    <row r="149" spans="1:69" s="8" customFormat="1" ht="65.849999999999994" customHeight="1" x14ac:dyDescent="0.2">
      <c r="A149" s="134"/>
      <c r="B149" s="147"/>
      <c r="C149" s="135"/>
      <c r="D149" s="136"/>
      <c r="E149" s="136"/>
      <c r="F149" s="136"/>
      <c r="G149" s="161"/>
      <c r="H149" s="136"/>
      <c r="I149" s="136"/>
      <c r="J149" s="136"/>
      <c r="K149" s="162"/>
      <c r="L149" s="116">
        <v>9.1999999999999993</v>
      </c>
      <c r="M149" s="156" t="s">
        <v>236</v>
      </c>
      <c r="N149" s="118">
        <v>417</v>
      </c>
      <c r="O149" s="118" t="s">
        <v>169</v>
      </c>
      <c r="P149" s="118">
        <v>1</v>
      </c>
      <c r="Q149" s="118" t="s">
        <v>83</v>
      </c>
      <c r="R149" s="128">
        <v>29100</v>
      </c>
      <c r="S149" s="129" t="s">
        <v>119</v>
      </c>
      <c r="T149" s="40">
        <v>11</v>
      </c>
      <c r="U149" s="40">
        <v>1</v>
      </c>
      <c r="V149" s="40" t="s">
        <v>86</v>
      </c>
      <c r="W149" s="118"/>
      <c r="X149" s="117"/>
      <c r="Y149" s="116"/>
      <c r="Z149" s="116"/>
      <c r="AA149" s="116"/>
      <c r="AB149" s="116"/>
      <c r="AC149" s="116"/>
      <c r="AD149" s="116"/>
      <c r="AE149" s="42"/>
      <c r="AF149" s="42"/>
      <c r="AG149" s="116"/>
      <c r="AH149" s="116"/>
      <c r="AI149" s="116"/>
      <c r="AJ149" s="116"/>
      <c r="AK149" s="116"/>
      <c r="AL149" s="116"/>
      <c r="AM149" s="42"/>
      <c r="AN149" s="42"/>
      <c r="AO149" s="118">
        <v>1</v>
      </c>
      <c r="AP149" s="120">
        <v>30000</v>
      </c>
      <c r="AQ149" s="118"/>
      <c r="AR149" s="118"/>
      <c r="AS149" s="116"/>
      <c r="AT149" s="116"/>
      <c r="AU149" s="42">
        <v>1</v>
      </c>
      <c r="AV149" s="122">
        <f>AT149+AR149+AP149</f>
        <v>30000</v>
      </c>
      <c r="AW149" s="116"/>
      <c r="AX149" s="116"/>
      <c r="AY149" s="116"/>
      <c r="AZ149" s="116"/>
      <c r="BA149" s="116"/>
      <c r="BB149" s="116"/>
      <c r="BC149" s="42"/>
      <c r="BD149" s="43"/>
      <c r="BE149" s="123">
        <v>1</v>
      </c>
      <c r="BF149" s="62">
        <f>BD149+AV149+AN149+AF149</f>
        <v>30000</v>
      </c>
      <c r="BG149" s="157"/>
      <c r="BH149" s="158"/>
      <c r="BI149" s="158"/>
      <c r="BJ149" s="159"/>
      <c r="BK149" s="159"/>
      <c r="BL149" s="160"/>
      <c r="BM149" s="7"/>
      <c r="BN149" s="7"/>
      <c r="BO149" s="7"/>
      <c r="BP149" s="7"/>
      <c r="BQ149" s="7"/>
    </row>
    <row r="150" spans="1:69" s="8" customFormat="1" ht="14.85" customHeight="1" x14ac:dyDescent="0.2">
      <c r="A150" s="134"/>
      <c r="B150" s="147"/>
      <c r="C150" s="135"/>
      <c r="D150" s="136"/>
      <c r="E150" s="136"/>
      <c r="F150" s="136"/>
      <c r="G150" s="161"/>
      <c r="H150" s="136"/>
      <c r="I150" s="136"/>
      <c r="J150" s="136"/>
      <c r="K150" s="162"/>
      <c r="L150" s="505">
        <v>9.3000000000000007</v>
      </c>
      <c r="M150" s="523" t="s">
        <v>237</v>
      </c>
      <c r="N150" s="507">
        <v>417</v>
      </c>
      <c r="O150" s="507" t="s">
        <v>169</v>
      </c>
      <c r="P150" s="507">
        <v>1</v>
      </c>
      <c r="Q150" s="507" t="s">
        <v>83</v>
      </c>
      <c r="R150" s="128">
        <v>26210</v>
      </c>
      <c r="S150" s="129" t="s">
        <v>118</v>
      </c>
      <c r="T150" s="40">
        <v>11</v>
      </c>
      <c r="U150" s="40">
        <v>1</v>
      </c>
      <c r="V150" s="40" t="s">
        <v>86</v>
      </c>
      <c r="W150" s="118"/>
      <c r="X150" s="117"/>
      <c r="Y150" s="116"/>
      <c r="Z150" s="116"/>
      <c r="AA150" s="116"/>
      <c r="AB150" s="116"/>
      <c r="AC150" s="116"/>
      <c r="AD150" s="116"/>
      <c r="AE150" s="42"/>
      <c r="AF150" s="42"/>
      <c r="AG150" s="116"/>
      <c r="AH150" s="116"/>
      <c r="AI150" s="116"/>
      <c r="AJ150" s="116"/>
      <c r="AK150" s="116"/>
      <c r="AL150" s="116"/>
      <c r="AM150" s="42"/>
      <c r="AN150" s="42"/>
      <c r="AO150" s="116"/>
      <c r="AP150" s="118"/>
      <c r="AQ150" s="118">
        <v>1</v>
      </c>
      <c r="AR150" s="120">
        <v>67200</v>
      </c>
      <c r="AS150" s="118"/>
      <c r="AT150" s="116"/>
      <c r="AU150" s="42">
        <v>1</v>
      </c>
      <c r="AV150" s="122">
        <f>AT150+AR150+AP150</f>
        <v>67200</v>
      </c>
      <c r="AW150" s="116"/>
      <c r="AX150" s="116"/>
      <c r="AY150" s="116"/>
      <c r="AZ150" s="116"/>
      <c r="BA150" s="116"/>
      <c r="BB150" s="116"/>
      <c r="BC150" s="42"/>
      <c r="BD150" s="43"/>
      <c r="BE150" s="123">
        <v>1</v>
      </c>
      <c r="BF150" s="62">
        <f>BD150+AV150+AN150+AF150</f>
        <v>67200</v>
      </c>
      <c r="BG150" s="157"/>
      <c r="BH150" s="158"/>
      <c r="BI150" s="158"/>
      <c r="BJ150" s="159"/>
      <c r="BK150" s="159"/>
      <c r="BL150" s="160"/>
      <c r="BM150" s="7"/>
      <c r="BN150" s="7"/>
      <c r="BO150" s="7"/>
      <c r="BP150" s="7"/>
      <c r="BQ150" s="7"/>
    </row>
    <row r="151" spans="1:69" s="8" customFormat="1" ht="25.15" customHeight="1" x14ac:dyDescent="0.2">
      <c r="A151" s="134"/>
      <c r="B151" s="147"/>
      <c r="C151" s="135"/>
      <c r="D151" s="136"/>
      <c r="E151" s="136"/>
      <c r="F151" s="136"/>
      <c r="G151" s="161"/>
      <c r="H151" s="136"/>
      <c r="I151" s="136"/>
      <c r="J151" s="136"/>
      <c r="K151" s="162"/>
      <c r="L151" s="505"/>
      <c r="M151" s="523"/>
      <c r="N151" s="507"/>
      <c r="O151" s="507"/>
      <c r="P151" s="507"/>
      <c r="Q151" s="507"/>
      <c r="R151" s="128">
        <v>35620</v>
      </c>
      <c r="S151" s="129" t="s">
        <v>126</v>
      </c>
      <c r="T151" s="40">
        <v>11</v>
      </c>
      <c r="U151" s="40">
        <v>1</v>
      </c>
      <c r="V151" s="40" t="s">
        <v>86</v>
      </c>
      <c r="W151" s="118"/>
      <c r="X151" s="117"/>
      <c r="Y151" s="116"/>
      <c r="Z151" s="116"/>
      <c r="AA151" s="116"/>
      <c r="AB151" s="116"/>
      <c r="AC151" s="116"/>
      <c r="AD151" s="116"/>
      <c r="AE151" s="42"/>
      <c r="AF151" s="42"/>
      <c r="AG151" s="116"/>
      <c r="AH151" s="116"/>
      <c r="AI151" s="116"/>
      <c r="AJ151" s="116"/>
      <c r="AK151" s="116"/>
      <c r="AL151" s="116"/>
      <c r="AM151" s="42"/>
      <c r="AN151" s="42"/>
      <c r="AO151" s="116"/>
      <c r="AP151" s="118"/>
      <c r="AQ151" s="118" t="s">
        <v>440</v>
      </c>
      <c r="AR151" s="120">
        <v>10500</v>
      </c>
      <c r="AS151" s="118"/>
      <c r="AT151" s="116"/>
      <c r="AU151" s="42" t="s">
        <v>440</v>
      </c>
      <c r="AV151" s="122">
        <f>AT151+AR151+AP151</f>
        <v>10500</v>
      </c>
      <c r="AW151" s="116"/>
      <c r="AX151" s="116"/>
      <c r="AY151" s="116"/>
      <c r="AZ151" s="116"/>
      <c r="BA151" s="116"/>
      <c r="BB151" s="116"/>
      <c r="BC151" s="42"/>
      <c r="BD151" s="43"/>
      <c r="BE151" s="123" t="s">
        <v>440</v>
      </c>
      <c r="BF151" s="62">
        <f>BD151+AV151+AN151+AF151</f>
        <v>10500</v>
      </c>
      <c r="BG151" s="157"/>
      <c r="BH151" s="158"/>
      <c r="BI151" s="158"/>
      <c r="BJ151" s="159"/>
      <c r="BK151" s="159"/>
      <c r="BL151" s="160"/>
      <c r="BM151" s="7"/>
      <c r="BN151" s="7"/>
      <c r="BO151" s="7"/>
      <c r="BP151" s="7"/>
      <c r="BQ151" s="7"/>
    </row>
    <row r="152" spans="1:69" s="8" customFormat="1" ht="44.25" customHeight="1" x14ac:dyDescent="0.2">
      <c r="A152" s="134"/>
      <c r="B152" s="147"/>
      <c r="C152" s="135"/>
      <c r="D152" s="205"/>
      <c r="E152" s="205"/>
      <c r="F152" s="206"/>
      <c r="G152" s="207"/>
      <c r="H152" s="206"/>
      <c r="I152" s="206"/>
      <c r="J152" s="206"/>
      <c r="K152" s="208"/>
      <c r="L152" s="510" t="s">
        <v>238</v>
      </c>
      <c r="M152" s="510"/>
      <c r="N152" s="138" t="s">
        <v>103</v>
      </c>
      <c r="O152" s="138" t="s">
        <v>104</v>
      </c>
      <c r="P152" s="139">
        <v>4</v>
      </c>
      <c r="Q152" s="139" t="s">
        <v>106</v>
      </c>
      <c r="R152" s="139"/>
      <c r="S152" s="140"/>
      <c r="T152" s="140"/>
      <c r="U152" s="139"/>
      <c r="V152" s="140"/>
      <c r="W152" s="140"/>
      <c r="X152" s="139"/>
      <c r="Y152" s="139"/>
      <c r="Z152" s="141"/>
      <c r="AA152" s="139"/>
      <c r="AB152" s="141"/>
      <c r="AC152" s="139"/>
      <c r="AD152" s="141"/>
      <c r="AE152" s="139"/>
      <c r="AF152" s="141"/>
      <c r="AG152" s="139"/>
      <c r="AH152" s="141"/>
      <c r="AI152" s="139"/>
      <c r="AJ152" s="141"/>
      <c r="AK152" s="139"/>
      <c r="AL152" s="141"/>
      <c r="AM152" s="139"/>
      <c r="AN152" s="141"/>
      <c r="AO152" s="139"/>
      <c r="AP152" s="141"/>
      <c r="AQ152" s="139"/>
      <c r="AR152" s="141"/>
      <c r="AS152" s="139"/>
      <c r="AT152" s="141"/>
      <c r="AU152" s="139"/>
      <c r="AV152" s="141"/>
      <c r="AW152" s="139"/>
      <c r="AX152" s="141"/>
      <c r="AY152" s="139"/>
      <c r="AZ152" s="141"/>
      <c r="BA152" s="139"/>
      <c r="BB152" s="141"/>
      <c r="BC152" s="139"/>
      <c r="BD152" s="141"/>
      <c r="BE152" s="142"/>
      <c r="BF152" s="143"/>
      <c r="BG152" s="144"/>
      <c r="BH152" s="145"/>
      <c r="BI152" s="145"/>
      <c r="BJ152" s="145"/>
      <c r="BK152" s="145"/>
      <c r="BL152" s="146"/>
      <c r="BM152" s="7"/>
      <c r="BN152" s="7"/>
      <c r="BO152" s="7"/>
      <c r="BP152" s="7"/>
      <c r="BQ152" s="7"/>
    </row>
    <row r="153" spans="1:69" s="8" customFormat="1" ht="115.5" customHeight="1" x14ac:dyDescent="0.2">
      <c r="A153" s="134"/>
      <c r="B153" s="147"/>
      <c r="C153" s="135"/>
      <c r="D153" s="205"/>
      <c r="E153" s="205"/>
      <c r="F153" s="206"/>
      <c r="G153" s="207"/>
      <c r="H153" s="206"/>
      <c r="I153" s="206"/>
      <c r="J153" s="206"/>
      <c r="K153" s="208"/>
      <c r="L153" s="107">
        <v>10</v>
      </c>
      <c r="M153" s="209" t="s">
        <v>239</v>
      </c>
      <c r="N153" s="210">
        <v>417</v>
      </c>
      <c r="O153" s="210" t="s">
        <v>240</v>
      </c>
      <c r="P153" s="211">
        <v>12</v>
      </c>
      <c r="Q153" s="150" t="s">
        <v>106</v>
      </c>
      <c r="R153" s="52" t="s">
        <v>109</v>
      </c>
      <c r="S153" s="53" t="s">
        <v>110</v>
      </c>
      <c r="T153" s="51">
        <v>11</v>
      </c>
      <c r="U153" s="51">
        <v>1</v>
      </c>
      <c r="V153" s="51" t="s">
        <v>86</v>
      </c>
      <c r="W153" s="109" t="s">
        <v>87</v>
      </c>
      <c r="X153" s="109" t="s">
        <v>241</v>
      </c>
      <c r="Y153" s="107"/>
      <c r="Z153" s="107"/>
      <c r="AA153" s="107"/>
      <c r="AB153" s="107"/>
      <c r="AC153" s="107"/>
      <c r="AD153" s="107"/>
      <c r="AE153" s="107"/>
      <c r="AF153" s="107"/>
      <c r="AG153" s="107"/>
      <c r="AH153" s="107"/>
      <c r="AI153" s="107">
        <v>12</v>
      </c>
      <c r="AJ153" s="107"/>
      <c r="AK153" s="107" t="s">
        <v>440</v>
      </c>
      <c r="AL153" s="107"/>
      <c r="AM153" s="107"/>
      <c r="AN153" s="107"/>
      <c r="AO153" s="107"/>
      <c r="AP153" s="107"/>
      <c r="AQ153" s="107"/>
      <c r="AR153" s="107"/>
      <c r="AS153" s="107"/>
      <c r="AT153" s="107"/>
      <c r="AU153" s="107"/>
      <c r="AV153" s="107"/>
      <c r="AW153" s="107"/>
      <c r="AX153" s="107"/>
      <c r="AY153" s="107"/>
      <c r="AZ153" s="107"/>
      <c r="BA153" s="107"/>
      <c r="BB153" s="107"/>
      <c r="BC153" s="107"/>
      <c r="BD153" s="107"/>
      <c r="BE153" s="107">
        <v>12</v>
      </c>
      <c r="BF153" s="112">
        <f>SUM(BF155)</f>
        <v>0</v>
      </c>
      <c r="BG153" s="212"/>
      <c r="BH153" s="159"/>
      <c r="BI153" s="159"/>
      <c r="BJ153" s="159"/>
      <c r="BK153" s="159"/>
      <c r="BL153" s="160"/>
      <c r="BM153" s="7"/>
      <c r="BN153" s="7"/>
      <c r="BO153" s="7"/>
      <c r="BP153" s="7"/>
      <c r="BQ153" s="7"/>
    </row>
    <row r="154" spans="1:69" s="233" customFormat="1" ht="115.5" customHeight="1" x14ac:dyDescent="0.2">
      <c r="A154" s="213"/>
      <c r="B154" s="214"/>
      <c r="C154" s="215"/>
      <c r="D154" s="216"/>
      <c r="E154" s="216"/>
      <c r="F154" s="217"/>
      <c r="G154" s="218"/>
      <c r="H154" s="217"/>
      <c r="I154" s="217"/>
      <c r="J154" s="217"/>
      <c r="K154" s="219"/>
      <c r="L154" s="220">
        <v>10.1</v>
      </c>
      <c r="M154" s="221" t="s">
        <v>242</v>
      </c>
      <c r="N154" s="118">
        <v>417</v>
      </c>
      <c r="O154" s="222" t="s">
        <v>169</v>
      </c>
      <c r="P154" s="223">
        <v>8</v>
      </c>
      <c r="Q154" s="224" t="s">
        <v>106</v>
      </c>
      <c r="R154" s="225" t="s">
        <v>243</v>
      </c>
      <c r="S154" s="226" t="s">
        <v>188</v>
      </c>
      <c r="T154" s="227">
        <v>11</v>
      </c>
      <c r="U154" s="227">
        <v>1</v>
      </c>
      <c r="V154" s="227" t="s">
        <v>86</v>
      </c>
      <c r="W154" s="228" t="s">
        <v>87</v>
      </c>
      <c r="X154" s="228" t="s">
        <v>244</v>
      </c>
      <c r="Y154" s="220"/>
      <c r="Z154" s="220"/>
      <c r="AA154" s="220"/>
      <c r="AB154" s="220"/>
      <c r="AC154" s="220"/>
      <c r="AD154" s="220"/>
      <c r="AE154" s="220"/>
      <c r="AF154" s="220"/>
      <c r="AG154" s="220"/>
      <c r="AH154" s="220"/>
      <c r="AI154" s="220">
        <v>1</v>
      </c>
      <c r="AJ154" s="220"/>
      <c r="AK154" s="220">
        <v>1</v>
      </c>
      <c r="AL154" s="220"/>
      <c r="AM154" s="220">
        <v>2</v>
      </c>
      <c r="AN154" s="220"/>
      <c r="AO154" s="220">
        <v>1</v>
      </c>
      <c r="AP154" s="220"/>
      <c r="AQ154" s="220">
        <v>1</v>
      </c>
      <c r="AR154" s="220"/>
      <c r="AS154" s="220">
        <v>1</v>
      </c>
      <c r="AT154" s="220"/>
      <c r="AU154" s="220">
        <v>3</v>
      </c>
      <c r="AV154" s="220"/>
      <c r="AW154" s="220">
        <v>1</v>
      </c>
      <c r="AX154" s="220"/>
      <c r="AY154" s="220">
        <v>1</v>
      </c>
      <c r="AZ154" s="220"/>
      <c r="BA154" s="220">
        <v>1</v>
      </c>
      <c r="BB154" s="220"/>
      <c r="BC154" s="220">
        <v>3</v>
      </c>
      <c r="BD154" s="220"/>
      <c r="BE154" s="220">
        <v>8</v>
      </c>
      <c r="BF154" s="229"/>
      <c r="BG154" s="230"/>
      <c r="BH154" s="231"/>
      <c r="BI154" s="231"/>
      <c r="BJ154" s="231"/>
      <c r="BK154" s="231"/>
      <c r="BL154" s="232"/>
    </row>
    <row r="155" spans="1:69" s="8" customFormat="1" ht="58.9" customHeight="1" x14ac:dyDescent="0.2">
      <c r="A155" s="134"/>
      <c r="B155" s="147"/>
      <c r="C155" s="135"/>
      <c r="D155" s="136"/>
      <c r="E155" s="136"/>
      <c r="F155" s="136"/>
      <c r="G155" s="161"/>
      <c r="H155" s="136"/>
      <c r="I155" s="136"/>
      <c r="J155" s="136"/>
      <c r="K155" s="162"/>
      <c r="L155" s="116">
        <v>10.199999999999999</v>
      </c>
      <c r="M155" s="156" t="s">
        <v>245</v>
      </c>
      <c r="N155" s="118">
        <v>417</v>
      </c>
      <c r="O155" s="118" t="s">
        <v>169</v>
      </c>
      <c r="P155" s="118">
        <v>8</v>
      </c>
      <c r="Q155" s="118" t="s">
        <v>106</v>
      </c>
      <c r="R155" s="234"/>
      <c r="S155" s="192"/>
      <c r="T155" s="40">
        <v>11</v>
      </c>
      <c r="U155" s="40">
        <v>1</v>
      </c>
      <c r="V155" s="40" t="s">
        <v>86</v>
      </c>
      <c r="W155" s="118"/>
      <c r="X155" s="117"/>
      <c r="Y155" s="116"/>
      <c r="Z155" s="116"/>
      <c r="AA155" s="116"/>
      <c r="AB155" s="116"/>
      <c r="AC155" s="116"/>
      <c r="AD155" s="116"/>
      <c r="AE155" s="42"/>
      <c r="AF155" s="42"/>
      <c r="AG155" s="116"/>
      <c r="AH155" s="116"/>
      <c r="AI155" s="116">
        <v>1</v>
      </c>
      <c r="AJ155" s="116"/>
      <c r="AK155" s="116">
        <v>1</v>
      </c>
      <c r="AL155" s="116"/>
      <c r="AM155" s="42">
        <v>2</v>
      </c>
      <c r="AN155" s="42"/>
      <c r="AO155" s="116">
        <v>1</v>
      </c>
      <c r="AP155" s="116"/>
      <c r="AQ155" s="116">
        <v>1</v>
      </c>
      <c r="AR155" s="116"/>
      <c r="AS155" s="116">
        <v>1</v>
      </c>
      <c r="AT155" s="116"/>
      <c r="AU155" s="42">
        <v>3</v>
      </c>
      <c r="AV155" s="42"/>
      <c r="AW155" s="116">
        <v>1</v>
      </c>
      <c r="AX155" s="116"/>
      <c r="AY155" s="116">
        <v>1</v>
      </c>
      <c r="AZ155" s="116"/>
      <c r="BA155" s="116">
        <v>1</v>
      </c>
      <c r="BB155" s="116"/>
      <c r="BC155" s="42">
        <v>3</v>
      </c>
      <c r="BD155" s="43"/>
      <c r="BE155" s="123">
        <v>8</v>
      </c>
      <c r="BF155" s="62"/>
      <c r="BG155" s="157"/>
      <c r="BH155" s="158"/>
      <c r="BI155" s="158"/>
      <c r="BJ155" s="159"/>
      <c r="BK155" s="159"/>
      <c r="BL155" s="160"/>
      <c r="BM155" s="7"/>
      <c r="BN155" s="7"/>
      <c r="BO155" s="7"/>
      <c r="BP155" s="7"/>
      <c r="BQ155" s="7"/>
    </row>
    <row r="156" spans="1:69" s="8" customFormat="1" ht="58.9" customHeight="1" x14ac:dyDescent="0.2">
      <c r="A156" s="134"/>
      <c r="B156" s="147"/>
      <c r="C156" s="135"/>
      <c r="D156" s="136"/>
      <c r="E156" s="136"/>
      <c r="F156" s="136"/>
      <c r="G156" s="161"/>
      <c r="H156" s="136"/>
      <c r="I156" s="136"/>
      <c r="J156" s="136"/>
      <c r="K156" s="162"/>
      <c r="L156" s="116">
        <v>10.3</v>
      </c>
      <c r="M156" s="156" t="s">
        <v>246</v>
      </c>
      <c r="N156" s="118">
        <v>417</v>
      </c>
      <c r="O156" s="118" t="s">
        <v>169</v>
      </c>
      <c r="P156" s="118">
        <v>2</v>
      </c>
      <c r="Q156" s="118" t="s">
        <v>106</v>
      </c>
      <c r="R156" s="234"/>
      <c r="S156" s="192"/>
      <c r="T156" s="40"/>
      <c r="U156" s="40"/>
      <c r="V156" s="40"/>
      <c r="W156" s="118"/>
      <c r="X156" s="117"/>
      <c r="Y156" s="116"/>
      <c r="Z156" s="116"/>
      <c r="AA156" s="116"/>
      <c r="AB156" s="116"/>
      <c r="AC156" s="116"/>
      <c r="AD156" s="116"/>
      <c r="AE156" s="42"/>
      <c r="AF156" s="42"/>
      <c r="AG156" s="116"/>
      <c r="AH156" s="116"/>
      <c r="AI156" s="116">
        <v>1</v>
      </c>
      <c r="AJ156" s="116"/>
      <c r="AK156" s="116"/>
      <c r="AL156" s="116"/>
      <c r="AM156" s="42">
        <v>1</v>
      </c>
      <c r="AN156" s="42"/>
      <c r="AO156" s="116"/>
      <c r="AP156" s="116"/>
      <c r="AQ156" s="116"/>
      <c r="AR156" s="116"/>
      <c r="AS156" s="116">
        <v>1</v>
      </c>
      <c r="AT156" s="116"/>
      <c r="AU156" s="42">
        <v>1</v>
      </c>
      <c r="AV156" s="42"/>
      <c r="AW156" s="116"/>
      <c r="AX156" s="116"/>
      <c r="AY156" s="116"/>
      <c r="AZ156" s="116"/>
      <c r="BA156" s="116"/>
      <c r="BB156" s="116"/>
      <c r="BC156" s="42"/>
      <c r="BD156" s="43"/>
      <c r="BE156" s="123">
        <v>2</v>
      </c>
      <c r="BF156" s="62"/>
      <c r="BG156" s="157"/>
      <c r="BH156" s="158"/>
      <c r="BI156" s="158"/>
      <c r="BJ156" s="159"/>
      <c r="BK156" s="159"/>
      <c r="BL156" s="160"/>
      <c r="BM156" s="7"/>
      <c r="BN156" s="7"/>
      <c r="BO156" s="7"/>
      <c r="BP156" s="7"/>
      <c r="BQ156" s="7"/>
    </row>
    <row r="157" spans="1:69" s="8" customFormat="1" ht="73.900000000000006" customHeight="1" x14ac:dyDescent="0.2">
      <c r="A157" s="134"/>
      <c r="B157" s="147"/>
      <c r="C157" s="135"/>
      <c r="D157" s="136"/>
      <c r="E157" s="136"/>
      <c r="F157" s="136"/>
      <c r="G157" s="161"/>
      <c r="H157" s="136"/>
      <c r="I157" s="136"/>
      <c r="J157" s="136"/>
      <c r="K157" s="162"/>
      <c r="L157" s="116">
        <v>10.4</v>
      </c>
      <c r="M157" s="156" t="s">
        <v>247</v>
      </c>
      <c r="N157" s="118">
        <v>417</v>
      </c>
      <c r="O157" s="118" t="s">
        <v>169</v>
      </c>
      <c r="P157" s="118">
        <v>2</v>
      </c>
      <c r="Q157" s="118" t="s">
        <v>106</v>
      </c>
      <c r="R157" s="234"/>
      <c r="S157" s="192"/>
      <c r="T157" s="40"/>
      <c r="U157" s="40"/>
      <c r="V157" s="40"/>
      <c r="W157" s="118"/>
      <c r="X157" s="117"/>
      <c r="Y157" s="116"/>
      <c r="Z157" s="116"/>
      <c r="AA157" s="116"/>
      <c r="AB157" s="116"/>
      <c r="AC157" s="116"/>
      <c r="AD157" s="116"/>
      <c r="AE157" s="42"/>
      <c r="AF157" s="42"/>
      <c r="AG157" s="116"/>
      <c r="AH157" s="116"/>
      <c r="AI157" s="116"/>
      <c r="AJ157" s="116"/>
      <c r="AK157" s="116">
        <v>1</v>
      </c>
      <c r="AL157" s="116"/>
      <c r="AM157" s="42">
        <v>1</v>
      </c>
      <c r="AN157" s="42"/>
      <c r="AO157" s="116"/>
      <c r="AP157" s="116"/>
      <c r="AQ157" s="116"/>
      <c r="AR157" s="116"/>
      <c r="AS157" s="116"/>
      <c r="AT157" s="116"/>
      <c r="AU157" s="42"/>
      <c r="AV157" s="42"/>
      <c r="AW157" s="116">
        <v>1</v>
      </c>
      <c r="AX157" s="116"/>
      <c r="AY157" s="116"/>
      <c r="AZ157" s="116"/>
      <c r="BA157" s="116"/>
      <c r="BB157" s="116"/>
      <c r="BC157" s="42">
        <v>1</v>
      </c>
      <c r="BD157" s="43"/>
      <c r="BE157" s="123">
        <v>2</v>
      </c>
      <c r="BF157" s="62"/>
      <c r="BG157" s="157"/>
      <c r="BH157" s="158"/>
      <c r="BI157" s="158"/>
      <c r="BJ157" s="159"/>
      <c r="BK157" s="159"/>
      <c r="BL157" s="160"/>
      <c r="BM157" s="7"/>
      <c r="BN157" s="7"/>
      <c r="BO157" s="7"/>
      <c r="BP157" s="7"/>
      <c r="BQ157" s="7"/>
    </row>
    <row r="158" spans="1:69" s="8" customFormat="1" ht="44.25" customHeight="1" x14ac:dyDescent="0.2">
      <c r="A158" s="134"/>
      <c r="B158" s="147"/>
      <c r="C158" s="135"/>
      <c r="D158" s="205"/>
      <c r="E158" s="205"/>
      <c r="F158" s="206"/>
      <c r="G158" s="207"/>
      <c r="H158" s="206"/>
      <c r="I158" s="206"/>
      <c r="J158" s="206"/>
      <c r="K158" s="208"/>
      <c r="L158" s="510" t="s">
        <v>248</v>
      </c>
      <c r="M158" s="510"/>
      <c r="N158" s="138"/>
      <c r="O158" s="138"/>
      <c r="P158" s="139"/>
      <c r="Q158" s="139"/>
      <c r="R158" s="139"/>
      <c r="S158" s="140"/>
      <c r="T158" s="140"/>
      <c r="U158" s="139"/>
      <c r="V158" s="140"/>
      <c r="W158" s="140"/>
      <c r="X158" s="139"/>
      <c r="Y158" s="139"/>
      <c r="Z158" s="141"/>
      <c r="AA158" s="139"/>
      <c r="AB158" s="141"/>
      <c r="AC158" s="139"/>
      <c r="AD158" s="141"/>
      <c r="AE158" s="139"/>
      <c r="AF158" s="141"/>
      <c r="AG158" s="139"/>
      <c r="AH158" s="141"/>
      <c r="AI158" s="139"/>
      <c r="AJ158" s="141"/>
      <c r="AK158" s="139"/>
      <c r="AL158" s="141"/>
      <c r="AM158" s="139"/>
      <c r="AN158" s="141"/>
      <c r="AO158" s="139"/>
      <c r="AP158" s="141"/>
      <c r="AQ158" s="139"/>
      <c r="AR158" s="141"/>
      <c r="AS158" s="139"/>
      <c r="AT158" s="141"/>
      <c r="AU158" s="139"/>
      <c r="AV158" s="141"/>
      <c r="AW158" s="139"/>
      <c r="AX158" s="141"/>
      <c r="AY158" s="139"/>
      <c r="AZ158" s="141"/>
      <c r="BA158" s="139"/>
      <c r="BB158" s="141"/>
      <c r="BC158" s="139"/>
      <c r="BD158" s="141"/>
      <c r="BE158" s="142"/>
      <c r="BF158" s="143"/>
      <c r="BG158" s="144"/>
      <c r="BH158" s="145"/>
      <c r="BI158" s="145"/>
      <c r="BJ158" s="145"/>
      <c r="BK158" s="145"/>
      <c r="BL158" s="146"/>
      <c r="BM158" s="7"/>
      <c r="BN158" s="7"/>
      <c r="BO158" s="7"/>
      <c r="BP158" s="7"/>
      <c r="BQ158" s="7"/>
    </row>
    <row r="159" spans="1:69" s="8" customFormat="1" ht="108" customHeight="1" x14ac:dyDescent="0.2">
      <c r="A159" s="134"/>
      <c r="B159" s="147"/>
      <c r="C159" s="135"/>
      <c r="D159" s="205"/>
      <c r="E159" s="205"/>
      <c r="F159" s="206"/>
      <c r="G159" s="207"/>
      <c r="H159" s="206"/>
      <c r="I159" s="206"/>
      <c r="J159" s="206"/>
      <c r="K159" s="546"/>
      <c r="L159" s="107">
        <v>11</v>
      </c>
      <c r="M159" s="235" t="s">
        <v>249</v>
      </c>
      <c r="N159" s="236">
        <v>32</v>
      </c>
      <c r="O159" s="210" t="s">
        <v>148</v>
      </c>
      <c r="P159" s="211">
        <v>13</v>
      </c>
      <c r="Q159" s="237" t="s">
        <v>106</v>
      </c>
      <c r="R159" s="52" t="s">
        <v>109</v>
      </c>
      <c r="S159" s="53" t="s">
        <v>110</v>
      </c>
      <c r="T159" s="51">
        <v>11</v>
      </c>
      <c r="U159" s="51">
        <v>1</v>
      </c>
      <c r="V159" s="51" t="s">
        <v>86</v>
      </c>
      <c r="W159" s="109" t="s">
        <v>87</v>
      </c>
      <c r="X159" s="109" t="s">
        <v>250</v>
      </c>
      <c r="Y159" s="107" t="s">
        <v>440</v>
      </c>
      <c r="Z159" s="107"/>
      <c r="AA159" s="107">
        <v>1</v>
      </c>
      <c r="AB159" s="107"/>
      <c r="AC159" s="107"/>
      <c r="AD159" s="107"/>
      <c r="AE159" s="107">
        <v>1</v>
      </c>
      <c r="AF159" s="107"/>
      <c r="AG159" s="107">
        <v>2</v>
      </c>
      <c r="AH159" s="107"/>
      <c r="AI159" s="107">
        <v>2</v>
      </c>
      <c r="AJ159" s="107"/>
      <c r="AK159" s="107">
        <v>2</v>
      </c>
      <c r="AL159" s="107"/>
      <c r="AM159" s="107">
        <v>6</v>
      </c>
      <c r="AN159" s="107"/>
      <c r="AO159" s="107">
        <v>1</v>
      </c>
      <c r="AP159" s="107"/>
      <c r="AQ159" s="107">
        <v>1</v>
      </c>
      <c r="AR159" s="107"/>
      <c r="AS159" s="107">
        <v>1</v>
      </c>
      <c r="AT159" s="107"/>
      <c r="AU159" s="107">
        <v>3</v>
      </c>
      <c r="AV159" s="107"/>
      <c r="AW159" s="107"/>
      <c r="AX159" s="107"/>
      <c r="AY159" s="107">
        <v>1</v>
      </c>
      <c r="AZ159" s="107"/>
      <c r="BA159" s="107"/>
      <c r="BB159" s="107"/>
      <c r="BC159" s="107">
        <v>1</v>
      </c>
      <c r="BD159" s="107"/>
      <c r="BE159" s="107">
        <v>10</v>
      </c>
      <c r="BF159" s="112">
        <v>0</v>
      </c>
      <c r="BG159" s="212"/>
      <c r="BH159" s="159"/>
      <c r="BI159" s="159"/>
      <c r="BJ159" s="159"/>
      <c r="BK159" s="159"/>
      <c r="BL159" s="160"/>
      <c r="BM159" s="7"/>
      <c r="BN159" s="7"/>
      <c r="BO159" s="7"/>
      <c r="BP159" s="7"/>
      <c r="BQ159" s="7"/>
    </row>
    <row r="160" spans="1:69" s="8" customFormat="1" ht="14.25" x14ac:dyDescent="0.2">
      <c r="A160" s="134"/>
      <c r="B160" s="147"/>
      <c r="C160" s="135"/>
      <c r="D160" s="136"/>
      <c r="E160" s="136"/>
      <c r="F160" s="136"/>
      <c r="G160" s="161"/>
      <c r="H160" s="136"/>
      <c r="I160" s="136"/>
      <c r="J160" s="136"/>
      <c r="K160" s="162"/>
      <c r="L160" s="116"/>
      <c r="M160" s="238"/>
      <c r="N160" s="118"/>
      <c r="O160" s="118"/>
      <c r="P160" s="118"/>
      <c r="Q160" s="118"/>
      <c r="R160" s="128"/>
      <c r="S160" s="129"/>
      <c r="T160" s="40">
        <v>11</v>
      </c>
      <c r="U160" s="40">
        <v>1</v>
      </c>
      <c r="V160" s="40" t="s">
        <v>86</v>
      </c>
      <c r="W160" s="118"/>
      <c r="X160" s="117"/>
      <c r="Y160" s="116"/>
      <c r="Z160" s="116"/>
      <c r="AA160" s="116"/>
      <c r="AB160" s="116"/>
      <c r="AC160" s="116"/>
      <c r="AD160" s="116"/>
      <c r="AE160" s="42"/>
      <c r="AF160" s="42"/>
      <c r="AG160" s="116"/>
      <c r="AH160" s="116"/>
      <c r="AI160" s="116"/>
      <c r="AJ160" s="116"/>
      <c r="AK160" s="116"/>
      <c r="AL160" s="116"/>
      <c r="AM160" s="42"/>
      <c r="AN160" s="42"/>
      <c r="AO160" s="116"/>
      <c r="AP160" s="116"/>
      <c r="AQ160" s="116"/>
      <c r="AR160" s="116"/>
      <c r="AS160" s="116"/>
      <c r="AT160" s="116"/>
      <c r="AU160" s="42"/>
      <c r="AV160" s="42"/>
      <c r="AW160" s="116"/>
      <c r="AX160" s="116"/>
      <c r="AY160" s="116"/>
      <c r="AZ160" s="116"/>
      <c r="BA160" s="116"/>
      <c r="BB160" s="116"/>
      <c r="BC160" s="42"/>
      <c r="BD160" s="43"/>
      <c r="BE160" s="123"/>
      <c r="BF160" s="62"/>
      <c r="BG160" s="157"/>
      <c r="BH160" s="158"/>
      <c r="BI160" s="158"/>
      <c r="BJ160" s="159"/>
      <c r="BK160" s="159"/>
      <c r="BL160" s="160"/>
      <c r="BM160" s="7"/>
      <c r="BN160" s="7"/>
      <c r="BO160" s="7"/>
      <c r="BP160" s="7"/>
      <c r="BQ160" s="7"/>
    </row>
    <row r="161" spans="1:69" s="8" customFormat="1" ht="44.25" customHeight="1" x14ac:dyDescent="0.2">
      <c r="A161" s="134"/>
      <c r="B161" s="147"/>
      <c r="C161" s="135"/>
      <c r="D161" s="239" t="s">
        <v>251</v>
      </c>
      <c r="E161" s="240" t="s">
        <v>252</v>
      </c>
      <c r="F161" s="239">
        <v>1</v>
      </c>
      <c r="G161" s="241" t="s">
        <v>95</v>
      </c>
      <c r="H161" s="239">
        <v>18</v>
      </c>
      <c r="I161" s="239">
        <v>23</v>
      </c>
      <c r="J161" s="239">
        <v>0</v>
      </c>
      <c r="K161" s="242" t="s">
        <v>95</v>
      </c>
      <c r="L161" s="510" t="s">
        <v>253</v>
      </c>
      <c r="M161" s="510"/>
      <c r="N161" s="138" t="s">
        <v>103</v>
      </c>
      <c r="O161" s="138" t="s">
        <v>104</v>
      </c>
      <c r="P161" s="139">
        <v>4</v>
      </c>
      <c r="Q161" s="139" t="s">
        <v>106</v>
      </c>
      <c r="R161" s="139"/>
      <c r="S161" s="140"/>
      <c r="T161" s="140"/>
      <c r="U161" s="139"/>
      <c r="V161" s="140"/>
      <c r="W161" s="140"/>
      <c r="X161" s="139"/>
      <c r="Y161" s="139"/>
      <c r="Z161" s="141"/>
      <c r="AA161" s="139"/>
      <c r="AB161" s="141"/>
      <c r="AC161" s="139"/>
      <c r="AD161" s="141"/>
      <c r="AE161" s="139"/>
      <c r="AF161" s="141"/>
      <c r="AG161" s="139"/>
      <c r="AH161" s="141"/>
      <c r="AI161" s="139"/>
      <c r="AJ161" s="141"/>
      <c r="AK161" s="139"/>
      <c r="AL161" s="141"/>
      <c r="AM161" s="139"/>
      <c r="AN161" s="141"/>
      <c r="AO161" s="139"/>
      <c r="AP161" s="141"/>
      <c r="AQ161" s="139"/>
      <c r="AR161" s="141"/>
      <c r="AS161" s="139"/>
      <c r="AT161" s="141"/>
      <c r="AU161" s="139"/>
      <c r="AV161" s="141"/>
      <c r="AW161" s="139"/>
      <c r="AX161" s="141"/>
      <c r="AY161" s="139"/>
      <c r="AZ161" s="141"/>
      <c r="BA161" s="139"/>
      <c r="BB161" s="141"/>
      <c r="BC161" s="139"/>
      <c r="BD161" s="141"/>
      <c r="BE161" s="142"/>
      <c r="BF161" s="143"/>
      <c r="BG161" s="144"/>
      <c r="BH161" s="145"/>
      <c r="BI161" s="145"/>
      <c r="BJ161" s="145"/>
      <c r="BK161" s="145"/>
      <c r="BL161" s="146"/>
      <c r="BM161" s="7"/>
      <c r="BN161" s="7"/>
      <c r="BO161" s="7"/>
      <c r="BP161" s="7"/>
      <c r="BQ161" s="7"/>
    </row>
    <row r="162" spans="1:69" s="8" customFormat="1" ht="52.7" customHeight="1" x14ac:dyDescent="0.2">
      <c r="A162" s="134"/>
      <c r="B162" s="147"/>
      <c r="C162" s="135"/>
      <c r="D162" s="239"/>
      <c r="E162" s="239"/>
      <c r="F162" s="239"/>
      <c r="G162" s="241"/>
      <c r="H162" s="239"/>
      <c r="I162" s="239"/>
      <c r="J162" s="239"/>
      <c r="K162" s="242"/>
      <c r="L162" s="48">
        <v>12</v>
      </c>
      <c r="M162" s="243" t="s">
        <v>254</v>
      </c>
      <c r="N162" s="149">
        <v>467</v>
      </c>
      <c r="O162" s="170" t="s">
        <v>255</v>
      </c>
      <c r="P162" s="149">
        <v>1</v>
      </c>
      <c r="Q162" s="170" t="s">
        <v>106</v>
      </c>
      <c r="R162" s="52" t="s">
        <v>109</v>
      </c>
      <c r="S162" s="53" t="s">
        <v>110</v>
      </c>
      <c r="T162" s="51">
        <v>11</v>
      </c>
      <c r="U162" s="51">
        <v>1</v>
      </c>
      <c r="V162" s="51" t="s">
        <v>86</v>
      </c>
      <c r="W162" s="170" t="s">
        <v>256</v>
      </c>
      <c r="X162" s="170" t="s">
        <v>87</v>
      </c>
      <c r="Y162" s="149">
        <v>0</v>
      </c>
      <c r="Z162" s="151">
        <v>0</v>
      </c>
      <c r="AA162" s="149">
        <v>0</v>
      </c>
      <c r="AB162" s="151">
        <v>0</v>
      </c>
      <c r="AC162" s="149">
        <v>0</v>
      </c>
      <c r="AD162" s="151">
        <v>0</v>
      </c>
      <c r="AE162" s="149">
        <f>Y162+AA162+AC162</f>
        <v>0</v>
      </c>
      <c r="AF162" s="151">
        <f>Z162+AB162+AD162</f>
        <v>0</v>
      </c>
      <c r="AG162" s="149">
        <v>0</v>
      </c>
      <c r="AH162" s="151">
        <v>0</v>
      </c>
      <c r="AI162" s="149">
        <v>1</v>
      </c>
      <c r="AJ162" s="151">
        <f>AJ164+AJ165+AJ166</f>
        <v>0</v>
      </c>
      <c r="AK162" s="149">
        <v>0</v>
      </c>
      <c r="AL162" s="151">
        <f>AL164+AL165+AL166+AL177+AL178</f>
        <v>206372.25</v>
      </c>
      <c r="AM162" s="149">
        <f>AG162+AI162+AK162</f>
        <v>1</v>
      </c>
      <c r="AN162" s="151">
        <f>AH162+AJ162+AL162</f>
        <v>206372.25</v>
      </c>
      <c r="AO162" s="149">
        <v>1</v>
      </c>
      <c r="AP162" s="151">
        <f>AP175</f>
        <v>48000</v>
      </c>
      <c r="AQ162" s="149">
        <v>1</v>
      </c>
      <c r="AR162" s="151">
        <f>AR168+AR169+AR170</f>
        <v>93596.25</v>
      </c>
      <c r="AS162" s="149">
        <v>0</v>
      </c>
      <c r="AT162" s="151">
        <f>AT176</f>
        <v>12000</v>
      </c>
      <c r="AU162" s="149">
        <f>AO162+AQ162+AS162</f>
        <v>2</v>
      </c>
      <c r="AV162" s="151">
        <f>AP162+AR162+AT162</f>
        <v>153596.25</v>
      </c>
      <c r="AW162" s="149">
        <v>0</v>
      </c>
      <c r="AX162" s="151">
        <f>AX172+AX173+AX174</f>
        <v>92780.25</v>
      </c>
      <c r="AY162" s="149">
        <v>0</v>
      </c>
      <c r="AZ162" s="151">
        <v>0</v>
      </c>
      <c r="BA162" s="149">
        <v>0</v>
      </c>
      <c r="BB162" s="151">
        <v>0</v>
      </c>
      <c r="BC162" s="149">
        <f>AW162+AY162+BA162</f>
        <v>0</v>
      </c>
      <c r="BD162" s="151">
        <f>AX162+AZ162+BB162</f>
        <v>92780.25</v>
      </c>
      <c r="BE162" s="51">
        <v>0</v>
      </c>
      <c r="BF162" s="54">
        <f>SUM(BF164:BF178)</f>
        <v>452748.75</v>
      </c>
      <c r="BG162" s="152"/>
      <c r="BH162" s="153"/>
      <c r="BI162" s="153"/>
      <c r="BJ162" s="154"/>
      <c r="BK162" s="154"/>
      <c r="BL162" s="155"/>
      <c r="BM162" s="7"/>
      <c r="BN162" s="7"/>
      <c r="BO162" s="7"/>
      <c r="BP162" s="7"/>
      <c r="BQ162" s="7"/>
    </row>
    <row r="163" spans="1:69" s="8" customFormat="1" ht="16.7" customHeight="1" x14ac:dyDescent="0.2">
      <c r="A163" s="134"/>
      <c r="B163" s="147"/>
      <c r="C163" s="135"/>
      <c r="D163" s="239"/>
      <c r="E163" s="239"/>
      <c r="F163" s="239"/>
      <c r="G163" s="241"/>
      <c r="H163" s="239"/>
      <c r="I163" s="239"/>
      <c r="J163" s="239"/>
      <c r="K163" s="242"/>
      <c r="L163" s="524">
        <v>12.1</v>
      </c>
      <c r="M163" s="525" t="s">
        <v>257</v>
      </c>
      <c r="N163" s="526">
        <v>417</v>
      </c>
      <c r="O163" s="525" t="s">
        <v>169</v>
      </c>
      <c r="P163" s="526">
        <v>1</v>
      </c>
      <c r="Q163" s="525" t="s">
        <v>83</v>
      </c>
      <c r="R163" s="527" t="s">
        <v>258</v>
      </c>
      <c r="S163" s="527" t="s">
        <v>118</v>
      </c>
      <c r="T163" s="246"/>
      <c r="U163" s="246"/>
      <c r="V163" s="246"/>
      <c r="W163" s="244"/>
      <c r="X163" s="244"/>
      <c r="Y163" s="245"/>
      <c r="Z163" s="247"/>
      <c r="AA163" s="245"/>
      <c r="AB163" s="247"/>
      <c r="AC163" s="245"/>
      <c r="AD163" s="247"/>
      <c r="AE163" s="245"/>
      <c r="AF163" s="247"/>
      <c r="AG163" s="245"/>
      <c r="AH163" s="247"/>
      <c r="AI163" s="245"/>
      <c r="AJ163" s="247"/>
      <c r="AK163" s="245"/>
      <c r="AL163" s="247"/>
      <c r="AM163" s="245"/>
      <c r="AN163" s="247"/>
      <c r="AO163" s="245"/>
      <c r="AP163" s="247"/>
      <c r="AQ163" s="245"/>
      <c r="AR163" s="247"/>
      <c r="AS163" s="245"/>
      <c r="AT163" s="247"/>
      <c r="AU163" s="245"/>
      <c r="AV163" s="247"/>
      <c r="AW163" s="245"/>
      <c r="AX163" s="247"/>
      <c r="AY163" s="245"/>
      <c r="AZ163" s="247"/>
      <c r="BA163" s="245"/>
      <c r="BB163" s="247"/>
      <c r="BC163" s="245"/>
      <c r="BD163" s="247"/>
      <c r="BE163" s="246"/>
      <c r="BF163" s="248"/>
      <c r="BG163" s="152"/>
      <c r="BH163" s="153"/>
      <c r="BI163" s="153"/>
      <c r="BJ163" s="154"/>
      <c r="BK163" s="154"/>
      <c r="BL163" s="155"/>
      <c r="BM163" s="7"/>
      <c r="BN163" s="7"/>
      <c r="BO163" s="7"/>
      <c r="BP163" s="7"/>
      <c r="BQ163" s="7"/>
    </row>
    <row r="164" spans="1:69" s="8" customFormat="1" ht="14.25" x14ac:dyDescent="0.2">
      <c r="A164" s="134"/>
      <c r="B164" s="147"/>
      <c r="C164" s="135"/>
      <c r="D164" s="136"/>
      <c r="E164" s="136"/>
      <c r="F164" s="136"/>
      <c r="G164" s="161"/>
      <c r="H164" s="136"/>
      <c r="I164" s="136"/>
      <c r="J164" s="136"/>
      <c r="K164" s="162"/>
      <c r="L164" s="524"/>
      <c r="M164" s="525"/>
      <c r="N164" s="526"/>
      <c r="O164" s="526"/>
      <c r="P164" s="526"/>
      <c r="Q164" s="526"/>
      <c r="R164" s="527"/>
      <c r="S164" s="527"/>
      <c r="T164" s="40">
        <v>11</v>
      </c>
      <c r="U164" s="40">
        <v>1</v>
      </c>
      <c r="V164" s="40" t="s">
        <v>86</v>
      </c>
      <c r="W164" s="118"/>
      <c r="X164" s="117"/>
      <c r="Y164" s="118"/>
      <c r="Z164" s="118"/>
      <c r="AA164" s="118"/>
      <c r="AB164" s="118"/>
      <c r="AC164" s="118"/>
      <c r="AD164" s="118"/>
      <c r="AE164" s="42"/>
      <c r="AF164" s="42"/>
      <c r="AG164" s="118"/>
      <c r="AH164" s="118"/>
      <c r="AI164" s="118">
        <v>1</v>
      </c>
      <c r="AJ164" s="120">
        <v>0</v>
      </c>
      <c r="AK164" s="118">
        <v>1</v>
      </c>
      <c r="AL164" s="120">
        <v>44234.25</v>
      </c>
      <c r="AM164" s="42">
        <v>1</v>
      </c>
      <c r="AN164" s="122">
        <f>AH164+AJ164+AL164</f>
        <v>44234.25</v>
      </c>
      <c r="AO164" s="118"/>
      <c r="AP164" s="118"/>
      <c r="AQ164" s="118"/>
      <c r="AR164" s="118"/>
      <c r="AS164" s="118"/>
      <c r="AT164" s="118"/>
      <c r="AU164" s="42"/>
      <c r="AV164" s="42"/>
      <c r="AW164" s="116"/>
      <c r="AX164" s="116"/>
      <c r="AY164" s="116"/>
      <c r="AZ164" s="116"/>
      <c r="BA164" s="116"/>
      <c r="BB164" s="116"/>
      <c r="BC164" s="42"/>
      <c r="BD164" s="43"/>
      <c r="BE164" s="123">
        <v>1</v>
      </c>
      <c r="BF164" s="62">
        <f t="shared" ref="BF164:BF175" si="30">AF164+AN164+AV164+BD164</f>
        <v>44234.25</v>
      </c>
      <c r="BG164" s="157"/>
      <c r="BH164" s="158"/>
      <c r="BI164" s="158"/>
      <c r="BJ164" s="159"/>
      <c r="BK164" s="159"/>
      <c r="BL164" s="160"/>
      <c r="BM164" s="7"/>
      <c r="BN164" s="7"/>
      <c r="BO164" s="7"/>
      <c r="BP164" s="7"/>
      <c r="BQ164" s="7"/>
    </row>
    <row r="165" spans="1:69" s="8" customFormat="1" ht="14.25" x14ac:dyDescent="0.2">
      <c r="A165" s="134"/>
      <c r="B165" s="147"/>
      <c r="C165" s="135"/>
      <c r="D165" s="136"/>
      <c r="E165" s="136"/>
      <c r="F165" s="136"/>
      <c r="G165" s="161"/>
      <c r="H165" s="136"/>
      <c r="I165" s="136"/>
      <c r="J165" s="136"/>
      <c r="K165" s="162"/>
      <c r="L165" s="524"/>
      <c r="M165" s="525"/>
      <c r="N165" s="526"/>
      <c r="O165" s="526"/>
      <c r="P165" s="526"/>
      <c r="Q165" s="526"/>
      <c r="R165" s="128">
        <v>31100</v>
      </c>
      <c r="S165" s="129" t="s">
        <v>188</v>
      </c>
      <c r="T165" s="40">
        <v>11</v>
      </c>
      <c r="U165" s="40">
        <v>1</v>
      </c>
      <c r="V165" s="40" t="s">
        <v>86</v>
      </c>
      <c r="W165" s="118"/>
      <c r="X165" s="117"/>
      <c r="Y165" s="118"/>
      <c r="Z165" s="118"/>
      <c r="AA165" s="118"/>
      <c r="AB165" s="118"/>
      <c r="AC165" s="118"/>
      <c r="AD165" s="118"/>
      <c r="AE165" s="42"/>
      <c r="AF165" s="42"/>
      <c r="AG165" s="118"/>
      <c r="AH165" s="118"/>
      <c r="AI165" s="118">
        <v>1</v>
      </c>
      <c r="AJ165" s="120">
        <v>0</v>
      </c>
      <c r="AK165" s="118">
        <v>1</v>
      </c>
      <c r="AL165" s="120">
        <v>48000</v>
      </c>
      <c r="AM165" s="42">
        <v>1</v>
      </c>
      <c r="AN165" s="122">
        <f>AH165+AJ165+AL165</f>
        <v>48000</v>
      </c>
      <c r="AO165" s="118"/>
      <c r="AP165" s="118"/>
      <c r="AQ165" s="118"/>
      <c r="AR165" s="118"/>
      <c r="AS165" s="118"/>
      <c r="AT165" s="118"/>
      <c r="AU165" s="42"/>
      <c r="AV165" s="42"/>
      <c r="AW165" s="118"/>
      <c r="AX165" s="118"/>
      <c r="AY165" s="118"/>
      <c r="AZ165" s="118"/>
      <c r="BA165" s="118"/>
      <c r="BB165" s="118"/>
      <c r="BC165" s="42">
        <f>AW165+AY165+BA165</f>
        <v>0</v>
      </c>
      <c r="BD165" s="43">
        <f>AX165+AZ165+BB165</f>
        <v>0</v>
      </c>
      <c r="BE165" s="123">
        <f>AE165+AM165+AU165+BC165</f>
        <v>1</v>
      </c>
      <c r="BF165" s="62">
        <f t="shared" si="30"/>
        <v>48000</v>
      </c>
      <c r="BG165" s="157"/>
      <c r="BH165" s="158"/>
      <c r="BI165" s="158"/>
      <c r="BJ165" s="159"/>
      <c r="BK165" s="159"/>
      <c r="BL165" s="160"/>
      <c r="BM165" s="7"/>
      <c r="BN165" s="7"/>
      <c r="BO165" s="7"/>
      <c r="BP165" s="7"/>
      <c r="BQ165" s="7"/>
    </row>
    <row r="166" spans="1:69" s="8" customFormat="1" ht="14.25" x14ac:dyDescent="0.2">
      <c r="A166" s="134"/>
      <c r="B166" s="147"/>
      <c r="C166" s="135"/>
      <c r="D166" s="136"/>
      <c r="E166" s="136"/>
      <c r="F166" s="136"/>
      <c r="G166" s="161"/>
      <c r="H166" s="136"/>
      <c r="I166" s="136"/>
      <c r="J166" s="136"/>
      <c r="K166" s="162"/>
      <c r="L166" s="524"/>
      <c r="M166" s="525"/>
      <c r="N166" s="526"/>
      <c r="O166" s="526"/>
      <c r="P166" s="526"/>
      <c r="Q166" s="526"/>
      <c r="R166" s="128">
        <v>35620</v>
      </c>
      <c r="S166" s="129" t="s">
        <v>126</v>
      </c>
      <c r="T166" s="40">
        <v>11</v>
      </c>
      <c r="U166" s="40">
        <v>1</v>
      </c>
      <c r="V166" s="40" t="s">
        <v>86</v>
      </c>
      <c r="W166" s="118"/>
      <c r="X166" s="117"/>
      <c r="Y166" s="118"/>
      <c r="Z166" s="118"/>
      <c r="AA166" s="118"/>
      <c r="AB166" s="118"/>
      <c r="AC166" s="118"/>
      <c r="AD166" s="118"/>
      <c r="AE166" s="42"/>
      <c r="AF166" s="42"/>
      <c r="AG166" s="118"/>
      <c r="AH166" s="118"/>
      <c r="AI166" s="118">
        <v>1</v>
      </c>
      <c r="AJ166" s="120">
        <v>0</v>
      </c>
      <c r="AK166" s="118">
        <v>1</v>
      </c>
      <c r="AL166" s="120">
        <v>1638</v>
      </c>
      <c r="AM166" s="42">
        <v>1</v>
      </c>
      <c r="AN166" s="122">
        <f>AH166+AJ166+AL166</f>
        <v>1638</v>
      </c>
      <c r="AO166" s="118"/>
      <c r="AP166" s="118"/>
      <c r="AQ166" s="118"/>
      <c r="AR166" s="118"/>
      <c r="AS166" s="118"/>
      <c r="AT166" s="118"/>
      <c r="AU166" s="42"/>
      <c r="AV166" s="42"/>
      <c r="AW166" s="118"/>
      <c r="AX166" s="118"/>
      <c r="AY166" s="118"/>
      <c r="AZ166" s="118"/>
      <c r="BA166" s="118"/>
      <c r="BB166" s="118"/>
      <c r="BC166" s="42">
        <f>AW166+AY166+BA166</f>
        <v>0</v>
      </c>
      <c r="BD166" s="43">
        <f>AX166+AZ166+BB166</f>
        <v>0</v>
      </c>
      <c r="BE166" s="123">
        <f>AE166+AM166+AU166+BC166</f>
        <v>1</v>
      </c>
      <c r="BF166" s="62">
        <f t="shared" si="30"/>
        <v>1638</v>
      </c>
      <c r="BG166" s="157"/>
      <c r="BH166" s="158"/>
      <c r="BI166" s="158"/>
      <c r="BJ166" s="159"/>
      <c r="BK166" s="159"/>
      <c r="BL166" s="160"/>
      <c r="BM166" s="7"/>
      <c r="BN166" s="7"/>
      <c r="BO166" s="7"/>
      <c r="BP166" s="7"/>
      <c r="BQ166" s="7"/>
    </row>
    <row r="167" spans="1:69" s="8" customFormat="1" ht="11.1" customHeight="1" x14ac:dyDescent="0.2">
      <c r="A167" s="134"/>
      <c r="B167" s="147"/>
      <c r="C167" s="135"/>
      <c r="D167" s="136"/>
      <c r="E167" s="136"/>
      <c r="F167" s="136"/>
      <c r="G167" s="161"/>
      <c r="H167" s="136"/>
      <c r="I167" s="136"/>
      <c r="J167" s="136"/>
      <c r="K167" s="162"/>
      <c r="L167" s="505">
        <v>12.2</v>
      </c>
      <c r="M167" s="511" t="s">
        <v>259</v>
      </c>
      <c r="N167" s="507">
        <v>149</v>
      </c>
      <c r="O167" s="507" t="s">
        <v>104</v>
      </c>
      <c r="P167" s="507">
        <v>1</v>
      </c>
      <c r="Q167" s="507" t="s">
        <v>83</v>
      </c>
      <c r="R167" s="528">
        <v>26210</v>
      </c>
      <c r="S167" s="529" t="s">
        <v>118</v>
      </c>
      <c r="T167" s="40"/>
      <c r="U167" s="40"/>
      <c r="V167" s="40"/>
      <c r="W167" s="118"/>
      <c r="X167" s="117"/>
      <c r="Y167" s="118"/>
      <c r="Z167" s="118"/>
      <c r="AA167" s="118"/>
      <c r="AB167" s="118"/>
      <c r="AC167" s="118"/>
      <c r="AD167" s="118"/>
      <c r="AE167" s="42"/>
      <c r="AF167" s="42"/>
      <c r="AG167" s="118"/>
      <c r="AH167" s="118"/>
      <c r="AI167" s="118"/>
      <c r="AJ167" s="118"/>
      <c r="AK167" s="118"/>
      <c r="AL167" s="118"/>
      <c r="AM167" s="42"/>
      <c r="AN167" s="42"/>
      <c r="AO167" s="118"/>
      <c r="AP167" s="118"/>
      <c r="AQ167" s="118"/>
      <c r="AR167" s="118"/>
      <c r="AS167" s="118"/>
      <c r="AT167" s="118"/>
      <c r="AU167" s="42"/>
      <c r="AV167" s="42"/>
      <c r="AW167" s="118"/>
      <c r="AX167" s="118"/>
      <c r="AY167" s="118"/>
      <c r="AZ167" s="118"/>
      <c r="BA167" s="118"/>
      <c r="BB167" s="118"/>
      <c r="BC167" s="42"/>
      <c r="BD167" s="43"/>
      <c r="BE167" s="123"/>
      <c r="BF167" s="62">
        <f t="shared" si="30"/>
        <v>0</v>
      </c>
      <c r="BG167" s="157"/>
      <c r="BH167" s="158"/>
      <c r="BI167" s="158"/>
      <c r="BJ167" s="159"/>
      <c r="BK167" s="159"/>
      <c r="BL167" s="160"/>
      <c r="BM167" s="7"/>
      <c r="BN167" s="7"/>
      <c r="BO167" s="7"/>
      <c r="BP167" s="7"/>
      <c r="BQ167" s="7"/>
    </row>
    <row r="168" spans="1:69" s="8" customFormat="1" ht="14.25" x14ac:dyDescent="0.2">
      <c r="A168" s="134"/>
      <c r="B168" s="147"/>
      <c r="C168" s="135"/>
      <c r="D168" s="136"/>
      <c r="E168" s="136"/>
      <c r="F168" s="136"/>
      <c r="G168" s="161"/>
      <c r="H168" s="136"/>
      <c r="I168" s="136"/>
      <c r="J168" s="136"/>
      <c r="K168" s="162"/>
      <c r="L168" s="505"/>
      <c r="M168" s="511"/>
      <c r="N168" s="507"/>
      <c r="O168" s="507"/>
      <c r="P168" s="507"/>
      <c r="Q168" s="507"/>
      <c r="R168" s="528"/>
      <c r="S168" s="529"/>
      <c r="T168" s="40">
        <v>11</v>
      </c>
      <c r="U168" s="40">
        <v>1</v>
      </c>
      <c r="V168" s="40" t="s">
        <v>86</v>
      </c>
      <c r="W168" s="118"/>
      <c r="X168" s="117"/>
      <c r="Y168" s="118"/>
      <c r="Z168" s="118"/>
      <c r="AA168" s="118"/>
      <c r="AB168" s="118"/>
      <c r="AC168" s="118"/>
      <c r="AD168" s="118"/>
      <c r="AE168" s="42"/>
      <c r="AF168" s="42"/>
      <c r="AG168" s="118"/>
      <c r="AH168" s="118"/>
      <c r="AI168" s="118"/>
      <c r="AJ168" s="118"/>
      <c r="AK168" s="118"/>
      <c r="AL168" s="118"/>
      <c r="AM168" s="42"/>
      <c r="AN168" s="42"/>
      <c r="AO168" s="118"/>
      <c r="AP168" s="118"/>
      <c r="AQ168" s="118">
        <v>1</v>
      </c>
      <c r="AR168" s="120">
        <v>44231.25</v>
      </c>
      <c r="AS168" s="118"/>
      <c r="AT168" s="118"/>
      <c r="AU168" s="42">
        <v>1</v>
      </c>
      <c r="AV168" s="249">
        <f>AT168+AR168+AP168</f>
        <v>44231.25</v>
      </c>
      <c r="AW168" s="118"/>
      <c r="AX168" s="118"/>
      <c r="AY168" s="118"/>
      <c r="AZ168" s="118"/>
      <c r="BA168" s="118"/>
      <c r="BB168" s="118"/>
      <c r="BC168" s="42"/>
      <c r="BD168" s="43">
        <v>0</v>
      </c>
      <c r="BE168" s="123">
        <v>1</v>
      </c>
      <c r="BF168" s="62">
        <f t="shared" si="30"/>
        <v>44231.25</v>
      </c>
      <c r="BG168" s="157"/>
      <c r="BH168" s="158"/>
      <c r="BI168" s="158"/>
      <c r="BJ168" s="159"/>
      <c r="BK168" s="159"/>
      <c r="BL168" s="160"/>
      <c r="BM168" s="7"/>
      <c r="BN168" s="7"/>
      <c r="BO168" s="7"/>
      <c r="BP168" s="7"/>
      <c r="BQ168" s="7"/>
    </row>
    <row r="169" spans="1:69" s="8" customFormat="1" ht="14.25" x14ac:dyDescent="0.2">
      <c r="A169" s="134"/>
      <c r="B169" s="147"/>
      <c r="C169" s="135"/>
      <c r="D169" s="136"/>
      <c r="E169" s="136"/>
      <c r="F169" s="136"/>
      <c r="G169" s="161"/>
      <c r="H169" s="136"/>
      <c r="I169" s="136"/>
      <c r="J169" s="136"/>
      <c r="K169" s="162"/>
      <c r="L169" s="505"/>
      <c r="M169" s="511"/>
      <c r="N169" s="507"/>
      <c r="O169" s="507"/>
      <c r="P169" s="507"/>
      <c r="Q169" s="507"/>
      <c r="R169" s="128">
        <v>31100</v>
      </c>
      <c r="S169" s="129" t="s">
        <v>188</v>
      </c>
      <c r="T169" s="40">
        <v>11</v>
      </c>
      <c r="U169" s="40">
        <v>1</v>
      </c>
      <c r="V169" s="40" t="s">
        <v>86</v>
      </c>
      <c r="W169" s="118"/>
      <c r="X169" s="117"/>
      <c r="Y169" s="118"/>
      <c r="Z169" s="118"/>
      <c r="AA169" s="118"/>
      <c r="AB169" s="118"/>
      <c r="AC169" s="118"/>
      <c r="AD169" s="118"/>
      <c r="AE169" s="42"/>
      <c r="AF169" s="42"/>
      <c r="AG169" s="118"/>
      <c r="AH169" s="118"/>
      <c r="AI169" s="118"/>
      <c r="AJ169" s="118"/>
      <c r="AK169" s="118"/>
      <c r="AL169" s="118"/>
      <c r="AM169" s="42"/>
      <c r="AN169" s="42"/>
      <c r="AO169" s="118"/>
      <c r="AP169" s="118"/>
      <c r="AQ169" s="118">
        <v>1</v>
      </c>
      <c r="AR169" s="120">
        <v>48000</v>
      </c>
      <c r="AS169" s="118"/>
      <c r="AT169" s="118"/>
      <c r="AU169" s="42">
        <v>1</v>
      </c>
      <c r="AV169" s="249">
        <f>AT169+AR169+AP169</f>
        <v>48000</v>
      </c>
      <c r="AW169" s="118"/>
      <c r="AX169" s="118"/>
      <c r="AY169" s="118"/>
      <c r="AZ169" s="118"/>
      <c r="BA169" s="118"/>
      <c r="BB169" s="118"/>
      <c r="BC169" s="42"/>
      <c r="BD169" s="43"/>
      <c r="BE169" s="123">
        <v>1</v>
      </c>
      <c r="BF169" s="62">
        <f t="shared" si="30"/>
        <v>48000</v>
      </c>
      <c r="BG169" s="157"/>
      <c r="BH169" s="158"/>
      <c r="BI169" s="158"/>
      <c r="BJ169" s="159"/>
      <c r="BK169" s="159"/>
      <c r="BL169" s="160"/>
      <c r="BM169" s="7"/>
      <c r="BN169" s="7"/>
      <c r="BO169" s="7"/>
      <c r="BP169" s="7"/>
      <c r="BQ169" s="7"/>
    </row>
    <row r="170" spans="1:69" s="8" customFormat="1" ht="14.25" x14ac:dyDescent="0.2">
      <c r="A170" s="134"/>
      <c r="B170" s="147"/>
      <c r="C170" s="135"/>
      <c r="D170" s="136"/>
      <c r="E170" s="136"/>
      <c r="F170" s="136"/>
      <c r="G170" s="161"/>
      <c r="H170" s="136"/>
      <c r="I170" s="136"/>
      <c r="J170" s="136"/>
      <c r="K170" s="162"/>
      <c r="L170" s="505"/>
      <c r="M170" s="511"/>
      <c r="N170" s="507"/>
      <c r="O170" s="507"/>
      <c r="P170" s="507"/>
      <c r="Q170" s="507"/>
      <c r="R170" s="128">
        <v>35620</v>
      </c>
      <c r="S170" s="129" t="s">
        <v>126</v>
      </c>
      <c r="T170" s="40">
        <v>11</v>
      </c>
      <c r="U170" s="40">
        <v>1</v>
      </c>
      <c r="V170" s="40" t="s">
        <v>86</v>
      </c>
      <c r="W170" s="118"/>
      <c r="X170" s="117"/>
      <c r="Y170" s="118"/>
      <c r="Z170" s="118"/>
      <c r="AA170" s="118"/>
      <c r="AB170" s="118"/>
      <c r="AC170" s="118"/>
      <c r="AD170" s="118"/>
      <c r="AE170" s="42"/>
      <c r="AF170" s="42"/>
      <c r="AG170" s="118"/>
      <c r="AH170" s="118"/>
      <c r="AI170" s="118"/>
      <c r="AJ170" s="118"/>
      <c r="AK170" s="118"/>
      <c r="AL170" s="118"/>
      <c r="AM170" s="42"/>
      <c r="AN170" s="42"/>
      <c r="AO170" s="118"/>
      <c r="AP170" s="118"/>
      <c r="AQ170" s="118">
        <v>1</v>
      </c>
      <c r="AR170" s="120">
        <v>1365</v>
      </c>
      <c r="AS170" s="118"/>
      <c r="AT170" s="118"/>
      <c r="AU170" s="42">
        <v>1</v>
      </c>
      <c r="AV170" s="249">
        <f>AT170+AR170+AP170</f>
        <v>1365</v>
      </c>
      <c r="AW170" s="118"/>
      <c r="AX170" s="118"/>
      <c r="AY170" s="118"/>
      <c r="AZ170" s="118"/>
      <c r="BA170" s="118"/>
      <c r="BB170" s="118"/>
      <c r="BC170" s="42"/>
      <c r="BD170" s="43"/>
      <c r="BE170" s="123">
        <v>1</v>
      </c>
      <c r="BF170" s="62">
        <f t="shared" si="30"/>
        <v>1365</v>
      </c>
      <c r="BG170" s="157"/>
      <c r="BH170" s="158"/>
      <c r="BI170" s="158"/>
      <c r="BJ170" s="159"/>
      <c r="BK170" s="159"/>
      <c r="BL170" s="160"/>
      <c r="BM170" s="7"/>
      <c r="BN170" s="7"/>
      <c r="BO170" s="7"/>
      <c r="BP170" s="7"/>
      <c r="BQ170" s="7"/>
    </row>
    <row r="171" spans="1:69" s="8" customFormat="1" ht="9.4" customHeight="1" x14ac:dyDescent="0.2">
      <c r="A171" s="134"/>
      <c r="B171" s="147"/>
      <c r="C171" s="135"/>
      <c r="D171" s="136"/>
      <c r="E171" s="136"/>
      <c r="F171" s="136"/>
      <c r="G171" s="161"/>
      <c r="H171" s="136"/>
      <c r="I171" s="136"/>
      <c r="J171" s="136"/>
      <c r="K171" s="162"/>
      <c r="L171" s="505">
        <v>12.3</v>
      </c>
      <c r="M171" s="511" t="s">
        <v>260</v>
      </c>
      <c r="N171" s="507">
        <v>417</v>
      </c>
      <c r="O171" s="507" t="s">
        <v>169</v>
      </c>
      <c r="P171" s="507">
        <v>1</v>
      </c>
      <c r="Q171" s="507" t="s">
        <v>83</v>
      </c>
      <c r="R171" s="528">
        <v>26210</v>
      </c>
      <c r="S171" s="529" t="s">
        <v>118</v>
      </c>
      <c r="T171" s="40"/>
      <c r="U171" s="40"/>
      <c r="V171" s="40"/>
      <c r="W171" s="118"/>
      <c r="X171" s="117"/>
      <c r="Y171" s="118"/>
      <c r="Z171" s="118"/>
      <c r="AA171" s="118"/>
      <c r="AB171" s="118"/>
      <c r="AC171" s="118"/>
      <c r="AD171" s="118"/>
      <c r="AE171" s="42"/>
      <c r="AF171" s="42"/>
      <c r="AG171" s="118"/>
      <c r="AH171" s="118"/>
      <c r="AI171" s="118"/>
      <c r="AJ171" s="118"/>
      <c r="AK171" s="118"/>
      <c r="AL171" s="118"/>
      <c r="AM171" s="42"/>
      <c r="AN171" s="42"/>
      <c r="AO171" s="118"/>
      <c r="AP171" s="118"/>
      <c r="AQ171" s="118"/>
      <c r="AR171" s="118"/>
      <c r="AS171" s="118"/>
      <c r="AT171" s="118"/>
      <c r="AU171" s="42"/>
      <c r="AV171" s="42"/>
      <c r="AW171" s="118"/>
      <c r="AX171" s="118"/>
      <c r="AY171" s="118"/>
      <c r="AZ171" s="118"/>
      <c r="BA171" s="118"/>
      <c r="BB171" s="118"/>
      <c r="BC171" s="42"/>
      <c r="BD171" s="43"/>
      <c r="BE171" s="123"/>
      <c r="BF171" s="62">
        <f t="shared" si="30"/>
        <v>0</v>
      </c>
      <c r="BG171" s="157"/>
      <c r="BH171" s="158"/>
      <c r="BI171" s="158"/>
      <c r="BJ171" s="159"/>
      <c r="BK171" s="159"/>
      <c r="BL171" s="160"/>
      <c r="BM171" s="7"/>
      <c r="BN171" s="7"/>
      <c r="BO171" s="7"/>
      <c r="BP171" s="7"/>
      <c r="BQ171" s="7"/>
    </row>
    <row r="172" spans="1:69" s="8" customFormat="1" ht="14.25" x14ac:dyDescent="0.2">
      <c r="A172" s="134"/>
      <c r="B172" s="147"/>
      <c r="C172" s="135"/>
      <c r="D172" s="136"/>
      <c r="E172" s="136"/>
      <c r="F172" s="136"/>
      <c r="G172" s="161"/>
      <c r="H172" s="136"/>
      <c r="I172" s="136"/>
      <c r="J172" s="136"/>
      <c r="K172" s="162"/>
      <c r="L172" s="505"/>
      <c r="M172" s="511"/>
      <c r="N172" s="507"/>
      <c r="O172" s="507"/>
      <c r="P172" s="507"/>
      <c r="Q172" s="507"/>
      <c r="R172" s="528"/>
      <c r="S172" s="529"/>
      <c r="T172" s="40">
        <v>11</v>
      </c>
      <c r="U172" s="40">
        <v>1</v>
      </c>
      <c r="V172" s="40" t="s">
        <v>86</v>
      </c>
      <c r="W172" s="118"/>
      <c r="X172" s="117"/>
      <c r="Y172" s="118"/>
      <c r="Z172" s="118"/>
      <c r="AA172" s="118"/>
      <c r="AB172" s="118"/>
      <c r="AC172" s="118"/>
      <c r="AD172" s="118"/>
      <c r="AE172" s="42"/>
      <c r="AF172" s="42"/>
      <c r="AG172" s="118"/>
      <c r="AH172" s="118"/>
      <c r="AI172" s="118"/>
      <c r="AJ172" s="118"/>
      <c r="AK172" s="118"/>
      <c r="AL172" s="118"/>
      <c r="AM172" s="42"/>
      <c r="AN172" s="42"/>
      <c r="AO172" s="118"/>
      <c r="AP172" s="118"/>
      <c r="AQ172" s="118"/>
      <c r="AR172" s="118"/>
      <c r="AS172" s="118"/>
      <c r="AT172" s="118"/>
      <c r="AU172" s="42"/>
      <c r="AV172" s="42"/>
      <c r="AW172" s="118">
        <v>1</v>
      </c>
      <c r="AX172" s="120">
        <v>44234.25</v>
      </c>
      <c r="AY172" s="118"/>
      <c r="AZ172" s="118"/>
      <c r="BA172" s="118"/>
      <c r="BB172" s="118"/>
      <c r="BC172" s="42"/>
      <c r="BD172" s="43">
        <f>AX172+AZ172+BB172</f>
        <v>44234.25</v>
      </c>
      <c r="BE172" s="123">
        <v>1</v>
      </c>
      <c r="BF172" s="62">
        <f t="shared" si="30"/>
        <v>44234.25</v>
      </c>
      <c r="BG172" s="157"/>
      <c r="BH172" s="158"/>
      <c r="BI172" s="158"/>
      <c r="BJ172" s="159"/>
      <c r="BK172" s="159"/>
      <c r="BL172" s="160"/>
      <c r="BM172" s="7"/>
      <c r="BN172" s="7"/>
      <c r="BO172" s="7"/>
      <c r="BP172" s="7"/>
      <c r="BQ172" s="7"/>
    </row>
    <row r="173" spans="1:69" s="8" customFormat="1" ht="14.25" x14ac:dyDescent="0.2">
      <c r="A173" s="134"/>
      <c r="B173" s="147"/>
      <c r="C173" s="135"/>
      <c r="D173" s="136"/>
      <c r="E173" s="136"/>
      <c r="F173" s="136"/>
      <c r="G173" s="161"/>
      <c r="H173" s="136"/>
      <c r="I173" s="136"/>
      <c r="J173" s="136"/>
      <c r="K173" s="162"/>
      <c r="L173" s="505"/>
      <c r="M173" s="511"/>
      <c r="N173" s="507"/>
      <c r="O173" s="507"/>
      <c r="P173" s="507"/>
      <c r="Q173" s="507"/>
      <c r="R173" s="128">
        <v>31100</v>
      </c>
      <c r="S173" s="129" t="s">
        <v>188</v>
      </c>
      <c r="T173" s="40">
        <v>11</v>
      </c>
      <c r="U173" s="40">
        <v>1</v>
      </c>
      <c r="V173" s="40" t="s">
        <v>86</v>
      </c>
      <c r="W173" s="118"/>
      <c r="X173" s="117"/>
      <c r="Y173" s="118"/>
      <c r="Z173" s="118"/>
      <c r="AA173" s="118"/>
      <c r="AB173" s="118"/>
      <c r="AC173" s="118"/>
      <c r="AD173" s="118"/>
      <c r="AE173" s="42"/>
      <c r="AF173" s="42"/>
      <c r="AG173" s="118"/>
      <c r="AH173" s="118"/>
      <c r="AI173" s="118"/>
      <c r="AJ173" s="118"/>
      <c r="AK173" s="118"/>
      <c r="AL173" s="118"/>
      <c r="AM173" s="42"/>
      <c r="AN173" s="42"/>
      <c r="AO173" s="118"/>
      <c r="AP173" s="118"/>
      <c r="AQ173" s="118"/>
      <c r="AR173" s="118"/>
      <c r="AS173" s="118"/>
      <c r="AT173" s="118"/>
      <c r="AU173" s="42"/>
      <c r="AV173" s="42"/>
      <c r="AW173" s="118">
        <v>1</v>
      </c>
      <c r="AX173" s="120">
        <v>48000</v>
      </c>
      <c r="AY173" s="118"/>
      <c r="AZ173" s="118"/>
      <c r="BA173" s="118"/>
      <c r="BB173" s="118"/>
      <c r="BC173" s="42"/>
      <c r="BD173" s="43">
        <f>AX173+AZ173+BB173</f>
        <v>48000</v>
      </c>
      <c r="BE173" s="123">
        <v>1</v>
      </c>
      <c r="BF173" s="62">
        <f t="shared" si="30"/>
        <v>48000</v>
      </c>
      <c r="BG173" s="157"/>
      <c r="BH173" s="158"/>
      <c r="BI173" s="158"/>
      <c r="BJ173" s="159"/>
      <c r="BK173" s="159"/>
      <c r="BL173" s="160"/>
      <c r="BM173" s="7"/>
      <c r="BN173" s="7"/>
      <c r="BO173" s="7"/>
      <c r="BP173" s="7"/>
      <c r="BQ173" s="7"/>
    </row>
    <row r="174" spans="1:69" s="8" customFormat="1" ht="14.25" x14ac:dyDescent="0.2">
      <c r="A174" s="134"/>
      <c r="B174" s="147"/>
      <c r="C174" s="135"/>
      <c r="D174" s="136"/>
      <c r="E174" s="136"/>
      <c r="F174" s="136"/>
      <c r="G174" s="161"/>
      <c r="H174" s="136"/>
      <c r="I174" s="136"/>
      <c r="J174" s="136"/>
      <c r="K174" s="162"/>
      <c r="L174" s="505"/>
      <c r="M174" s="511"/>
      <c r="N174" s="507"/>
      <c r="O174" s="507"/>
      <c r="P174" s="507"/>
      <c r="Q174" s="507"/>
      <c r="R174" s="128">
        <v>35620</v>
      </c>
      <c r="S174" s="129" t="s">
        <v>126</v>
      </c>
      <c r="T174" s="40">
        <v>11</v>
      </c>
      <c r="U174" s="40">
        <v>1</v>
      </c>
      <c r="V174" s="40" t="s">
        <v>86</v>
      </c>
      <c r="W174" s="118"/>
      <c r="X174" s="117"/>
      <c r="Y174" s="118"/>
      <c r="Z174" s="118"/>
      <c r="AA174" s="118"/>
      <c r="AB174" s="118"/>
      <c r="AC174" s="118"/>
      <c r="AD174" s="118"/>
      <c r="AE174" s="42"/>
      <c r="AF174" s="42"/>
      <c r="AG174" s="118"/>
      <c r="AH174" s="118"/>
      <c r="AI174" s="118"/>
      <c r="AJ174" s="118"/>
      <c r="AK174" s="118"/>
      <c r="AL174" s="118"/>
      <c r="AM174" s="42"/>
      <c r="AN174" s="42"/>
      <c r="AO174" s="118"/>
      <c r="AP174" s="118"/>
      <c r="AQ174" s="118"/>
      <c r="AR174" s="118"/>
      <c r="AS174" s="118"/>
      <c r="AT174" s="118"/>
      <c r="AU174" s="42"/>
      <c r="AV174" s="42"/>
      <c r="AW174" s="118">
        <v>1</v>
      </c>
      <c r="AX174" s="120">
        <v>546</v>
      </c>
      <c r="AY174" s="118"/>
      <c r="AZ174" s="118"/>
      <c r="BA174" s="118"/>
      <c r="BB174" s="118"/>
      <c r="BC174" s="42"/>
      <c r="BD174" s="43">
        <f>AX174+AZ174+BB174</f>
        <v>546</v>
      </c>
      <c r="BE174" s="123">
        <v>1</v>
      </c>
      <c r="BF174" s="62">
        <f t="shared" si="30"/>
        <v>546</v>
      </c>
      <c r="BG174" s="157"/>
      <c r="BH174" s="158"/>
      <c r="BI174" s="158"/>
      <c r="BJ174" s="159"/>
      <c r="BK174" s="159"/>
      <c r="BL174" s="160"/>
      <c r="BM174" s="7"/>
      <c r="BN174" s="7"/>
      <c r="BO174" s="7"/>
      <c r="BP174" s="7"/>
      <c r="BQ174" s="7"/>
    </row>
    <row r="175" spans="1:69" s="8" customFormat="1" ht="36.200000000000003" customHeight="1" x14ac:dyDescent="0.2">
      <c r="A175" s="134"/>
      <c r="B175" s="147"/>
      <c r="C175" s="135"/>
      <c r="D175" s="136"/>
      <c r="E175" s="136"/>
      <c r="F175" s="136"/>
      <c r="G175" s="161"/>
      <c r="H175" s="136"/>
      <c r="I175" s="136"/>
      <c r="J175" s="136"/>
      <c r="K175" s="162"/>
      <c r="L175" s="116">
        <v>12.4</v>
      </c>
      <c r="M175" s="156" t="s">
        <v>261</v>
      </c>
      <c r="N175" s="118">
        <v>417</v>
      </c>
      <c r="O175" s="118" t="s">
        <v>169</v>
      </c>
      <c r="P175" s="118">
        <v>1</v>
      </c>
      <c r="Q175" s="118" t="s">
        <v>83</v>
      </c>
      <c r="R175" s="128">
        <v>31100</v>
      </c>
      <c r="S175" s="129" t="s">
        <v>188</v>
      </c>
      <c r="T175" s="40">
        <v>11</v>
      </c>
      <c r="U175" s="40">
        <v>1</v>
      </c>
      <c r="V175" s="40" t="s">
        <v>86</v>
      </c>
      <c r="W175" s="118"/>
      <c r="X175" s="117"/>
      <c r="Y175" s="118"/>
      <c r="Z175" s="118"/>
      <c r="AA175" s="118"/>
      <c r="AB175" s="118"/>
      <c r="AC175" s="118"/>
      <c r="AD175" s="118"/>
      <c r="AE175" s="42"/>
      <c r="AF175" s="42"/>
      <c r="AG175" s="118"/>
      <c r="AH175" s="118"/>
      <c r="AI175" s="118"/>
      <c r="AJ175" s="118"/>
      <c r="AK175" s="118"/>
      <c r="AL175" s="118"/>
      <c r="AM175" s="42"/>
      <c r="AN175" s="42"/>
      <c r="AO175" s="118">
        <v>1</v>
      </c>
      <c r="AP175" s="120">
        <v>48000</v>
      </c>
      <c r="AQ175" s="118"/>
      <c r="AR175" s="118"/>
      <c r="AS175" s="118"/>
      <c r="AT175" s="118"/>
      <c r="AU175" s="42">
        <v>1</v>
      </c>
      <c r="AV175" s="122">
        <f>AP175+AR175+AT175</f>
        <v>48000</v>
      </c>
      <c r="AW175" s="118"/>
      <c r="AX175" s="118"/>
      <c r="AY175" s="118"/>
      <c r="AZ175" s="118"/>
      <c r="BA175" s="118"/>
      <c r="BB175" s="118"/>
      <c r="BC175" s="42"/>
      <c r="BD175" s="43">
        <v>0</v>
      </c>
      <c r="BE175" s="123">
        <v>1</v>
      </c>
      <c r="BF175" s="62">
        <f t="shared" si="30"/>
        <v>48000</v>
      </c>
      <c r="BG175" s="157"/>
      <c r="BH175" s="158"/>
      <c r="BI175" s="158"/>
      <c r="BJ175" s="159"/>
      <c r="BK175" s="159"/>
      <c r="BL175" s="160"/>
      <c r="BM175" s="7"/>
      <c r="BN175" s="7"/>
      <c r="BO175" s="7"/>
      <c r="BP175" s="7"/>
      <c r="BQ175" s="7"/>
    </row>
    <row r="176" spans="1:69" s="8" customFormat="1" ht="33.6" customHeight="1" x14ac:dyDescent="0.2">
      <c r="A176" s="134"/>
      <c r="B176" s="147"/>
      <c r="C176" s="135"/>
      <c r="D176" s="136"/>
      <c r="E176" s="136"/>
      <c r="F176" s="136"/>
      <c r="G176" s="161"/>
      <c r="H176" s="136"/>
      <c r="I176" s="136"/>
      <c r="J176" s="136"/>
      <c r="K176" s="162"/>
      <c r="L176" s="116">
        <v>12.5</v>
      </c>
      <c r="M176" s="250" t="s">
        <v>262</v>
      </c>
      <c r="N176" s="118">
        <v>417</v>
      </c>
      <c r="O176" s="118" t="s">
        <v>169</v>
      </c>
      <c r="P176" s="118">
        <v>1</v>
      </c>
      <c r="Q176" s="118" t="s">
        <v>83</v>
      </c>
      <c r="R176" s="128">
        <v>31100</v>
      </c>
      <c r="S176" s="129" t="s">
        <v>188</v>
      </c>
      <c r="T176" s="40">
        <v>11</v>
      </c>
      <c r="U176" s="40">
        <v>1</v>
      </c>
      <c r="V176" s="40" t="s">
        <v>86</v>
      </c>
      <c r="W176" s="118"/>
      <c r="X176" s="117"/>
      <c r="Y176" s="118"/>
      <c r="Z176" s="118"/>
      <c r="AA176" s="118"/>
      <c r="AB176" s="118"/>
      <c r="AC176" s="118"/>
      <c r="AD176" s="118"/>
      <c r="AE176" s="42"/>
      <c r="AF176" s="42"/>
      <c r="AG176" s="118"/>
      <c r="AH176" s="118"/>
      <c r="AI176" s="118"/>
      <c r="AJ176" s="118"/>
      <c r="AK176" s="118"/>
      <c r="AL176" s="118"/>
      <c r="AM176" s="42"/>
      <c r="AN176" s="42"/>
      <c r="AO176" s="118"/>
      <c r="AP176" s="118"/>
      <c r="AQ176" s="118"/>
      <c r="AR176" s="118"/>
      <c r="AS176" s="118">
        <v>1</v>
      </c>
      <c r="AT176" s="120">
        <v>12000</v>
      </c>
      <c r="AU176" s="42">
        <v>1</v>
      </c>
      <c r="AV176" s="122">
        <f>AT176</f>
        <v>12000</v>
      </c>
      <c r="AW176" s="118"/>
      <c r="AX176" s="118"/>
      <c r="AY176" s="118"/>
      <c r="AZ176" s="118"/>
      <c r="BA176" s="118"/>
      <c r="BB176" s="118"/>
      <c r="BC176" s="42"/>
      <c r="BD176" s="43"/>
      <c r="BE176" s="123">
        <v>1</v>
      </c>
      <c r="BF176" s="62">
        <f>AV176</f>
        <v>12000</v>
      </c>
      <c r="BG176" s="157"/>
      <c r="BH176" s="158"/>
      <c r="BI176" s="158"/>
      <c r="BJ176" s="159"/>
      <c r="BK176" s="159"/>
      <c r="BL176" s="160"/>
      <c r="BM176" s="7"/>
      <c r="BN176" s="7"/>
      <c r="BO176" s="7"/>
      <c r="BP176" s="7"/>
      <c r="BQ176" s="7"/>
    </row>
    <row r="177" spans="1:69" s="8" customFormat="1" ht="31.35" customHeight="1" x14ac:dyDescent="0.2">
      <c r="A177" s="134"/>
      <c r="B177" s="147"/>
      <c r="C177" s="135"/>
      <c r="D177" s="136"/>
      <c r="E177" s="136"/>
      <c r="F177" s="136"/>
      <c r="G177" s="161"/>
      <c r="H177" s="136"/>
      <c r="I177" s="136"/>
      <c r="J177" s="136"/>
      <c r="K177" s="162"/>
      <c r="L177" s="116">
        <v>12.6</v>
      </c>
      <c r="M177" s="190" t="s">
        <v>263</v>
      </c>
      <c r="N177" s="118">
        <v>1051</v>
      </c>
      <c r="O177" s="118" t="s">
        <v>264</v>
      </c>
      <c r="P177" s="118">
        <v>1</v>
      </c>
      <c r="Q177" s="118" t="s">
        <v>83</v>
      </c>
      <c r="R177" s="128">
        <v>31100</v>
      </c>
      <c r="S177" s="129" t="s">
        <v>188</v>
      </c>
      <c r="T177" s="40">
        <v>11</v>
      </c>
      <c r="U177" s="40">
        <v>1</v>
      </c>
      <c r="V177" s="40" t="s">
        <v>86</v>
      </c>
      <c r="W177" s="118"/>
      <c r="X177" s="117"/>
      <c r="Y177" s="118"/>
      <c r="Z177" s="118"/>
      <c r="AA177" s="118"/>
      <c r="AB177" s="118"/>
      <c r="AC177" s="118"/>
      <c r="AD177" s="118"/>
      <c r="AE177" s="42"/>
      <c r="AF177" s="42"/>
      <c r="AG177" s="118"/>
      <c r="AH177" s="118"/>
      <c r="AI177" s="118"/>
      <c r="AJ177" s="118"/>
      <c r="AK177" s="118">
        <v>1</v>
      </c>
      <c r="AL177" s="120">
        <v>25000</v>
      </c>
      <c r="AM177" s="42">
        <v>1</v>
      </c>
      <c r="AN177" s="122">
        <f>AL177</f>
        <v>25000</v>
      </c>
      <c r="AO177" s="118"/>
      <c r="AP177" s="118"/>
      <c r="AQ177" s="118"/>
      <c r="AR177" s="118"/>
      <c r="AS177" s="118"/>
      <c r="AT177" s="118"/>
      <c r="AU177" s="42"/>
      <c r="AV177" s="42"/>
      <c r="AW177" s="118"/>
      <c r="AX177" s="118"/>
      <c r="AY177" s="118"/>
      <c r="AZ177" s="118"/>
      <c r="BA177" s="118"/>
      <c r="BB177" s="118"/>
      <c r="BC177" s="42"/>
      <c r="BD177" s="43"/>
      <c r="BE177" s="123">
        <v>1</v>
      </c>
      <c r="BF177" s="62">
        <f>AN177</f>
        <v>25000</v>
      </c>
      <c r="BG177" s="157"/>
      <c r="BH177" s="158"/>
      <c r="BI177" s="158"/>
      <c r="BJ177" s="159"/>
      <c r="BK177" s="159"/>
      <c r="BL177" s="160"/>
      <c r="BM177" s="7"/>
      <c r="BN177" s="7"/>
      <c r="BO177" s="7"/>
      <c r="BP177" s="7"/>
      <c r="BQ177" s="7"/>
    </row>
    <row r="178" spans="1:69" s="8" customFormat="1" ht="33" customHeight="1" x14ac:dyDescent="0.2">
      <c r="A178" s="134"/>
      <c r="B178" s="147"/>
      <c r="C178" s="135"/>
      <c r="D178" s="136"/>
      <c r="E178" s="136"/>
      <c r="F178" s="136"/>
      <c r="G178" s="161"/>
      <c r="H178" s="136"/>
      <c r="I178" s="136"/>
      <c r="J178" s="136"/>
      <c r="K178" s="162"/>
      <c r="L178" s="116">
        <v>12.7</v>
      </c>
      <c r="M178" s="251" t="s">
        <v>265</v>
      </c>
      <c r="N178" s="118">
        <v>1051</v>
      </c>
      <c r="O178" s="118" t="s">
        <v>264</v>
      </c>
      <c r="P178" s="118">
        <v>1</v>
      </c>
      <c r="Q178" s="118" t="s">
        <v>83</v>
      </c>
      <c r="R178" s="128">
        <v>25300</v>
      </c>
      <c r="S178" s="129" t="s">
        <v>229</v>
      </c>
      <c r="T178" s="40">
        <v>11</v>
      </c>
      <c r="U178" s="40">
        <v>1</v>
      </c>
      <c r="V178" s="40" t="s">
        <v>86</v>
      </c>
      <c r="W178" s="118"/>
      <c r="X178" s="117"/>
      <c r="Y178" s="118"/>
      <c r="Z178" s="118"/>
      <c r="AA178" s="118"/>
      <c r="AB178" s="118"/>
      <c r="AC178" s="118"/>
      <c r="AD178" s="118"/>
      <c r="AE178" s="42"/>
      <c r="AF178" s="42"/>
      <c r="AG178" s="118"/>
      <c r="AH178" s="118"/>
      <c r="AI178" s="118"/>
      <c r="AJ178" s="118"/>
      <c r="AK178" s="118">
        <v>1</v>
      </c>
      <c r="AL178" s="120">
        <v>87500</v>
      </c>
      <c r="AM178" s="42">
        <v>1</v>
      </c>
      <c r="AN178" s="122">
        <f>AL178</f>
        <v>87500</v>
      </c>
      <c r="AO178" s="118"/>
      <c r="AP178" s="118"/>
      <c r="AQ178" s="118"/>
      <c r="AR178" s="118"/>
      <c r="AS178" s="118"/>
      <c r="AT178" s="118"/>
      <c r="AU178" s="42"/>
      <c r="AV178" s="42"/>
      <c r="AW178" s="118"/>
      <c r="AX178" s="118"/>
      <c r="AY178" s="118"/>
      <c r="AZ178" s="118"/>
      <c r="BA178" s="118"/>
      <c r="BB178" s="118"/>
      <c r="BC178" s="42"/>
      <c r="BD178" s="43"/>
      <c r="BE178" s="123">
        <v>1</v>
      </c>
      <c r="BF178" s="62">
        <f>AN178</f>
        <v>87500</v>
      </c>
      <c r="BG178" s="157"/>
      <c r="BH178" s="158"/>
      <c r="BI178" s="158"/>
      <c r="BJ178" s="159"/>
      <c r="BK178" s="159"/>
      <c r="BL178" s="160"/>
      <c r="BM178" s="7"/>
      <c r="BN178" s="7"/>
      <c r="BO178" s="7"/>
      <c r="BP178" s="7"/>
      <c r="BQ178" s="7"/>
    </row>
    <row r="179" spans="1:69" s="8" customFormat="1" ht="44.25" customHeight="1" x14ac:dyDescent="0.2">
      <c r="A179" s="134"/>
      <c r="B179" s="147"/>
      <c r="C179" s="135"/>
      <c r="D179" s="239"/>
      <c r="E179" s="239"/>
      <c r="F179" s="239"/>
      <c r="G179" s="241"/>
      <c r="H179" s="239"/>
      <c r="I179" s="239"/>
      <c r="J179" s="239"/>
      <c r="K179" s="242"/>
      <c r="L179" s="510" t="s">
        <v>266</v>
      </c>
      <c r="M179" s="510"/>
      <c r="N179" s="138" t="s">
        <v>103</v>
      </c>
      <c r="O179" s="138" t="s">
        <v>104</v>
      </c>
      <c r="P179" s="139">
        <v>4</v>
      </c>
      <c r="Q179" s="139" t="s">
        <v>106</v>
      </c>
      <c r="R179" s="139"/>
      <c r="S179" s="140"/>
      <c r="T179" s="140"/>
      <c r="U179" s="139"/>
      <c r="V179" s="140"/>
      <c r="W179" s="140"/>
      <c r="X179" s="139"/>
      <c r="Y179" s="139"/>
      <c r="Z179" s="141"/>
      <c r="AA179" s="139"/>
      <c r="AB179" s="141"/>
      <c r="AC179" s="139"/>
      <c r="AD179" s="141"/>
      <c r="AE179" s="139"/>
      <c r="AF179" s="141"/>
      <c r="AG179" s="139"/>
      <c r="AH179" s="141"/>
      <c r="AI179" s="139"/>
      <c r="AJ179" s="141"/>
      <c r="AK179" s="139"/>
      <c r="AL179" s="141"/>
      <c r="AM179" s="139"/>
      <c r="AN179" s="141"/>
      <c r="AO179" s="139"/>
      <c r="AP179" s="141"/>
      <c r="AQ179" s="139"/>
      <c r="AR179" s="141"/>
      <c r="AS179" s="139"/>
      <c r="AT179" s="141"/>
      <c r="AU179" s="139"/>
      <c r="AV179" s="141"/>
      <c r="AW179" s="139"/>
      <c r="AX179" s="141"/>
      <c r="AY179" s="139"/>
      <c r="AZ179" s="141"/>
      <c r="BA179" s="139"/>
      <c r="BB179" s="141"/>
      <c r="BC179" s="139"/>
      <c r="BD179" s="141"/>
      <c r="BE179" s="142"/>
      <c r="BF179" s="143"/>
      <c r="BG179" s="144"/>
      <c r="BH179" s="145"/>
      <c r="BI179" s="145"/>
      <c r="BJ179" s="145"/>
      <c r="BK179" s="145"/>
      <c r="BL179" s="146"/>
      <c r="BM179" s="7"/>
      <c r="BN179" s="7"/>
      <c r="BO179" s="7"/>
      <c r="BP179" s="7"/>
      <c r="BQ179" s="7"/>
    </row>
    <row r="180" spans="1:69" s="8" customFormat="1" ht="73.5" customHeight="1" x14ac:dyDescent="0.2">
      <c r="A180" s="134"/>
      <c r="B180" s="147"/>
      <c r="C180" s="135"/>
      <c r="D180" s="239"/>
      <c r="E180" s="239"/>
      <c r="F180" s="239"/>
      <c r="G180" s="241"/>
      <c r="H180" s="239"/>
      <c r="I180" s="239"/>
      <c r="J180" s="239"/>
      <c r="K180" s="547"/>
      <c r="L180" s="252">
        <v>13</v>
      </c>
      <c r="M180" s="243" t="s">
        <v>267</v>
      </c>
      <c r="N180" s="149">
        <v>467</v>
      </c>
      <c r="O180" s="149" t="s">
        <v>255</v>
      </c>
      <c r="P180" s="149">
        <v>4</v>
      </c>
      <c r="Q180" s="149" t="s">
        <v>106</v>
      </c>
      <c r="R180" s="52" t="s">
        <v>109</v>
      </c>
      <c r="S180" s="53" t="s">
        <v>110</v>
      </c>
      <c r="T180" s="51">
        <v>11</v>
      </c>
      <c r="U180" s="51">
        <v>1</v>
      </c>
      <c r="V180" s="51" t="s">
        <v>86</v>
      </c>
      <c r="W180" s="149" t="s">
        <v>268</v>
      </c>
      <c r="X180" s="149" t="s">
        <v>87</v>
      </c>
      <c r="Y180" s="149">
        <f t="shared" ref="Y180:AD180" si="31">SUM(Y181:Y195)</f>
        <v>0</v>
      </c>
      <c r="Z180" s="151">
        <f t="shared" si="31"/>
        <v>0</v>
      </c>
      <c r="AA180" s="149">
        <f t="shared" si="31"/>
        <v>0</v>
      </c>
      <c r="AB180" s="151">
        <f t="shared" si="31"/>
        <v>0</v>
      </c>
      <c r="AC180" s="149">
        <f t="shared" si="31"/>
        <v>0</v>
      </c>
      <c r="AD180" s="151">
        <f t="shared" si="31"/>
        <v>0</v>
      </c>
      <c r="AE180" s="149">
        <f>Y180+AA180+AC180</f>
        <v>0</v>
      </c>
      <c r="AF180" s="151">
        <f>Z180+AB180+AD180</f>
        <v>0</v>
      </c>
      <c r="AG180" s="149">
        <f t="shared" ref="AG180:AL180" si="32">SUM(AG181:AG195)</f>
        <v>11</v>
      </c>
      <c r="AH180" s="151">
        <f t="shared" si="32"/>
        <v>477540.8</v>
      </c>
      <c r="AI180" s="149">
        <f t="shared" si="32"/>
        <v>0</v>
      </c>
      <c r="AJ180" s="151">
        <f t="shared" si="32"/>
        <v>0</v>
      </c>
      <c r="AK180" s="149">
        <f t="shared" si="32"/>
        <v>0</v>
      </c>
      <c r="AL180" s="151">
        <f t="shared" si="32"/>
        <v>0</v>
      </c>
      <c r="AM180" s="149">
        <f>AG180+AI180+AK180</f>
        <v>11</v>
      </c>
      <c r="AN180" s="151">
        <f>AH180+AJ180+AL180</f>
        <v>477540.8</v>
      </c>
      <c r="AO180" s="149">
        <f t="shared" ref="AO180:AT180" si="33">SUM(AO181:AO195)</f>
        <v>0</v>
      </c>
      <c r="AP180" s="151">
        <f t="shared" si="33"/>
        <v>198185.8</v>
      </c>
      <c r="AQ180" s="149">
        <f t="shared" si="33"/>
        <v>2</v>
      </c>
      <c r="AR180" s="151">
        <f t="shared" si="33"/>
        <v>186875</v>
      </c>
      <c r="AS180" s="149">
        <f t="shared" si="33"/>
        <v>0</v>
      </c>
      <c r="AT180" s="151">
        <f t="shared" si="33"/>
        <v>0</v>
      </c>
      <c r="AU180" s="149">
        <f>AO180+AQ180+AS180</f>
        <v>2</v>
      </c>
      <c r="AV180" s="151">
        <f>AP180+AR180+AT180</f>
        <v>385060.8</v>
      </c>
      <c r="AW180" s="149">
        <f t="shared" ref="AW180:BB180" si="34">SUM(AW181:AW195)</f>
        <v>2</v>
      </c>
      <c r="AX180" s="151">
        <f t="shared" si="34"/>
        <v>108912.5</v>
      </c>
      <c r="AY180" s="149">
        <f t="shared" si="34"/>
        <v>2</v>
      </c>
      <c r="AZ180" s="151">
        <f t="shared" si="34"/>
        <v>108912.5</v>
      </c>
      <c r="BA180" s="149">
        <f t="shared" si="34"/>
        <v>0</v>
      </c>
      <c r="BB180" s="151">
        <f t="shared" si="34"/>
        <v>0</v>
      </c>
      <c r="BC180" s="149">
        <f>AW180+AY180+BA180</f>
        <v>4</v>
      </c>
      <c r="BD180" s="151">
        <f>AX180+AZ180+BB180</f>
        <v>217825</v>
      </c>
      <c r="BE180" s="51">
        <f>SUM(BE181:BE188)</f>
        <v>7</v>
      </c>
      <c r="BF180" s="54">
        <f>SUM(BF181:BF195)</f>
        <v>1171355</v>
      </c>
      <c r="BG180" s="157"/>
      <c r="BH180" s="158"/>
      <c r="BI180" s="158"/>
      <c r="BJ180" s="154"/>
      <c r="BK180" s="154"/>
      <c r="BL180" s="155"/>
      <c r="BM180" s="7"/>
      <c r="BN180" s="7"/>
      <c r="BO180" s="7"/>
      <c r="BP180" s="7"/>
      <c r="BQ180" s="7"/>
    </row>
    <row r="181" spans="1:69" s="8" customFormat="1" ht="14.25" customHeight="1" x14ac:dyDescent="0.2">
      <c r="A181" s="134"/>
      <c r="B181" s="147"/>
      <c r="C181" s="135"/>
      <c r="D181" s="239"/>
      <c r="E181" s="239"/>
      <c r="F181" s="239"/>
      <c r="G181" s="241"/>
      <c r="H181" s="239"/>
      <c r="I181" s="239"/>
      <c r="J181" s="239"/>
      <c r="K181" s="242"/>
      <c r="L181" s="530" t="s">
        <v>269</v>
      </c>
      <c r="M181" s="531" t="s">
        <v>270</v>
      </c>
      <c r="N181" s="532" t="s">
        <v>271</v>
      </c>
      <c r="O181" s="496" t="s">
        <v>240</v>
      </c>
      <c r="P181" s="496">
        <v>2</v>
      </c>
      <c r="Q181" s="496" t="s">
        <v>272</v>
      </c>
      <c r="R181" s="253">
        <v>26210</v>
      </c>
      <c r="S181" s="254" t="s">
        <v>118</v>
      </c>
      <c r="T181" s="40">
        <v>11</v>
      </c>
      <c r="U181" s="40">
        <v>1</v>
      </c>
      <c r="V181" s="40" t="s">
        <v>86</v>
      </c>
      <c r="W181" s="255"/>
      <c r="X181" s="256"/>
      <c r="Y181" s="255"/>
      <c r="Z181" s="257"/>
      <c r="AA181" s="255"/>
      <c r="AB181" s="257"/>
      <c r="AC181" s="255"/>
      <c r="AD181" s="257"/>
      <c r="AE181" s="196"/>
      <c r="AF181" s="197"/>
      <c r="AG181" s="198">
        <v>1</v>
      </c>
      <c r="AH181" s="258">
        <v>117875</v>
      </c>
      <c r="AI181" s="196"/>
      <c r="AJ181" s="197"/>
      <c r="AK181" s="196"/>
      <c r="AL181" s="197"/>
      <c r="AM181" s="198">
        <v>1</v>
      </c>
      <c r="AN181" s="258">
        <v>117875</v>
      </c>
      <c r="AO181" s="196"/>
      <c r="AP181" s="259">
        <v>117875</v>
      </c>
      <c r="AQ181" s="196"/>
      <c r="AR181" s="197"/>
      <c r="AS181" s="196"/>
      <c r="AT181" s="197"/>
      <c r="AU181" s="196"/>
      <c r="AV181" s="259">
        <v>117875</v>
      </c>
      <c r="AW181" s="196"/>
      <c r="AX181" s="197"/>
      <c r="AY181" s="196"/>
      <c r="AZ181" s="197"/>
      <c r="BA181" s="196"/>
      <c r="BB181" s="197"/>
      <c r="BC181" s="196"/>
      <c r="BD181" s="197"/>
      <c r="BE181" s="198">
        <v>1</v>
      </c>
      <c r="BF181" s="259">
        <v>258500</v>
      </c>
      <c r="BG181" s="157"/>
      <c r="BH181" s="158"/>
      <c r="BI181" s="158"/>
      <c r="BJ181" s="260"/>
      <c r="BK181" s="260"/>
      <c r="BL181" s="260"/>
      <c r="BM181" s="7"/>
      <c r="BN181" s="7"/>
      <c r="BO181" s="7"/>
      <c r="BP181" s="7"/>
      <c r="BQ181" s="7"/>
    </row>
    <row r="182" spans="1:69" s="8" customFormat="1" ht="14.25" x14ac:dyDescent="0.2">
      <c r="A182" s="134"/>
      <c r="B182" s="147"/>
      <c r="C182" s="135"/>
      <c r="D182" s="239"/>
      <c r="E182" s="239"/>
      <c r="F182" s="239"/>
      <c r="G182" s="241"/>
      <c r="H182" s="239"/>
      <c r="I182" s="239"/>
      <c r="J182" s="239"/>
      <c r="K182" s="242"/>
      <c r="L182" s="530"/>
      <c r="M182" s="531"/>
      <c r="N182" s="532"/>
      <c r="O182" s="496"/>
      <c r="P182" s="496"/>
      <c r="Q182" s="496"/>
      <c r="R182" s="253">
        <v>26110</v>
      </c>
      <c r="S182" s="254" t="s">
        <v>273</v>
      </c>
      <c r="T182" s="40">
        <v>11</v>
      </c>
      <c r="U182" s="40">
        <v>1</v>
      </c>
      <c r="V182" s="40" t="s">
        <v>86</v>
      </c>
      <c r="W182" s="255"/>
      <c r="X182" s="256"/>
      <c r="Y182" s="255"/>
      <c r="Z182" s="257"/>
      <c r="AA182" s="255"/>
      <c r="AB182" s="257"/>
      <c r="AC182" s="255"/>
      <c r="AD182" s="257"/>
      <c r="AE182" s="196"/>
      <c r="AF182" s="197"/>
      <c r="AG182" s="198">
        <v>1</v>
      </c>
      <c r="AH182" s="259">
        <v>40000</v>
      </c>
      <c r="AI182" s="196"/>
      <c r="AJ182" s="197"/>
      <c r="AK182" s="196"/>
      <c r="AL182" s="197"/>
      <c r="AM182" s="198">
        <v>1</v>
      </c>
      <c r="AN182" s="259">
        <v>40000</v>
      </c>
      <c r="AO182" s="196"/>
      <c r="AP182" s="197"/>
      <c r="AQ182" s="196"/>
      <c r="AR182" s="197"/>
      <c r="AS182" s="196"/>
      <c r="AT182" s="197"/>
      <c r="AU182" s="196"/>
      <c r="AV182" s="197"/>
      <c r="AW182" s="196"/>
      <c r="AX182" s="197"/>
      <c r="AY182" s="196"/>
      <c r="AZ182" s="197"/>
      <c r="BA182" s="196"/>
      <c r="BB182" s="197"/>
      <c r="BC182" s="196"/>
      <c r="BD182" s="197"/>
      <c r="BE182" s="198">
        <v>1</v>
      </c>
      <c r="BF182" s="259">
        <v>40000</v>
      </c>
      <c r="BG182" s="157"/>
      <c r="BH182" s="158"/>
      <c r="BI182" s="158"/>
      <c r="BJ182" s="260"/>
      <c r="BK182" s="260"/>
      <c r="BL182" s="260"/>
      <c r="BM182" s="7"/>
      <c r="BN182" s="7"/>
      <c r="BO182" s="7"/>
      <c r="BP182" s="7"/>
      <c r="BQ182" s="7"/>
    </row>
    <row r="183" spans="1:69" s="8" customFormat="1" ht="14.25" x14ac:dyDescent="0.2">
      <c r="A183" s="134"/>
      <c r="B183" s="147"/>
      <c r="C183" s="135"/>
      <c r="D183" s="239"/>
      <c r="E183" s="239"/>
      <c r="F183" s="239"/>
      <c r="G183" s="241"/>
      <c r="H183" s="239"/>
      <c r="I183" s="239"/>
      <c r="J183" s="239"/>
      <c r="K183" s="242"/>
      <c r="L183" s="530"/>
      <c r="M183" s="531"/>
      <c r="N183" s="532"/>
      <c r="O183" s="496"/>
      <c r="P183" s="496"/>
      <c r="Q183" s="496"/>
      <c r="R183" s="253">
        <v>35620</v>
      </c>
      <c r="S183" s="254" t="s">
        <v>126</v>
      </c>
      <c r="T183" s="40">
        <v>11</v>
      </c>
      <c r="U183" s="40">
        <v>1</v>
      </c>
      <c r="V183" s="40" t="s">
        <v>86</v>
      </c>
      <c r="W183" s="255"/>
      <c r="X183" s="256"/>
      <c r="Y183" s="255"/>
      <c r="Z183" s="257"/>
      <c r="AA183" s="255"/>
      <c r="AB183" s="257"/>
      <c r="AC183" s="255"/>
      <c r="AD183" s="257"/>
      <c r="AE183" s="196"/>
      <c r="AF183" s="197"/>
      <c r="AG183" s="198">
        <v>1</v>
      </c>
      <c r="AH183" s="259">
        <v>80310.8</v>
      </c>
      <c r="AI183" s="196"/>
      <c r="AJ183" s="197"/>
      <c r="AK183" s="196"/>
      <c r="AL183" s="197"/>
      <c r="AM183" s="198">
        <v>1</v>
      </c>
      <c r="AN183" s="259">
        <v>115000</v>
      </c>
      <c r="AO183" s="196"/>
      <c r="AP183" s="259">
        <v>80310.8</v>
      </c>
      <c r="AQ183" s="196"/>
      <c r="AR183" s="197"/>
      <c r="AS183" s="196"/>
      <c r="AT183" s="197"/>
      <c r="AU183" s="196"/>
      <c r="AV183" s="259">
        <v>115000</v>
      </c>
      <c r="AW183" s="196"/>
      <c r="AX183" s="197"/>
      <c r="AY183" s="196"/>
      <c r="AZ183" s="197"/>
      <c r="BA183" s="196"/>
      <c r="BB183" s="197"/>
      <c r="BC183" s="196"/>
      <c r="BD183" s="197"/>
      <c r="BE183" s="198">
        <v>1</v>
      </c>
      <c r="BF183" s="259">
        <v>230000</v>
      </c>
      <c r="BG183" s="157"/>
      <c r="BH183" s="158"/>
      <c r="BI183" s="158"/>
      <c r="BJ183" s="260"/>
      <c r="BK183" s="260"/>
      <c r="BL183" s="260"/>
      <c r="BM183" s="7"/>
      <c r="BN183" s="7"/>
      <c r="BO183" s="7"/>
      <c r="BP183" s="7"/>
      <c r="BQ183" s="7"/>
    </row>
    <row r="184" spans="1:69" s="8" customFormat="1" ht="30" customHeight="1" x14ac:dyDescent="0.2">
      <c r="A184" s="134"/>
      <c r="B184" s="147"/>
      <c r="C184" s="135"/>
      <c r="D184" s="239"/>
      <c r="E184" s="239"/>
      <c r="F184" s="239"/>
      <c r="G184" s="241"/>
      <c r="H184" s="239"/>
      <c r="I184" s="239"/>
      <c r="J184" s="239"/>
      <c r="K184" s="242"/>
      <c r="L184" s="530" t="s">
        <v>274</v>
      </c>
      <c r="M184" s="531" t="s">
        <v>275</v>
      </c>
      <c r="N184" s="532" t="s">
        <v>276</v>
      </c>
      <c r="O184" s="496" t="s">
        <v>277</v>
      </c>
      <c r="P184" s="496">
        <v>1</v>
      </c>
      <c r="Q184" s="496" t="s">
        <v>272</v>
      </c>
      <c r="R184" s="253">
        <v>26210</v>
      </c>
      <c r="S184" s="254" t="s">
        <v>118</v>
      </c>
      <c r="T184" s="40">
        <v>11</v>
      </c>
      <c r="U184" s="40">
        <v>1</v>
      </c>
      <c r="V184" s="40" t="s">
        <v>86</v>
      </c>
      <c r="W184" s="255"/>
      <c r="X184" s="256"/>
      <c r="Y184" s="255"/>
      <c r="Z184" s="257"/>
      <c r="AA184" s="255"/>
      <c r="AB184" s="257"/>
      <c r="AC184" s="255"/>
      <c r="AD184" s="257"/>
      <c r="AE184" s="196"/>
      <c r="AF184" s="197"/>
      <c r="AG184" s="196"/>
      <c r="AH184" s="197"/>
      <c r="AI184" s="196"/>
      <c r="AJ184" s="197"/>
      <c r="AK184" s="196"/>
      <c r="AL184" s="197"/>
      <c r="AM184" s="196"/>
      <c r="AN184" s="197"/>
      <c r="AO184" s="196"/>
      <c r="AP184" s="197"/>
      <c r="AQ184" s="198">
        <v>1</v>
      </c>
      <c r="AR184" s="259">
        <v>71875</v>
      </c>
      <c r="AS184" s="196"/>
      <c r="AT184" s="197"/>
      <c r="AU184" s="198">
        <v>1</v>
      </c>
      <c r="AV184" s="259">
        <v>71875</v>
      </c>
      <c r="AW184" s="196"/>
      <c r="AX184" s="197"/>
      <c r="AY184" s="196"/>
      <c r="AZ184" s="197"/>
      <c r="BA184" s="196"/>
      <c r="BB184" s="197"/>
      <c r="BC184" s="196"/>
      <c r="BD184" s="197"/>
      <c r="BE184" s="198">
        <v>1</v>
      </c>
      <c r="BF184" s="259">
        <v>71875</v>
      </c>
      <c r="BG184" s="157"/>
      <c r="BH184" s="158"/>
      <c r="BI184" s="158"/>
      <c r="BJ184" s="260"/>
      <c r="BK184" s="260"/>
      <c r="BL184" s="260"/>
      <c r="BM184" s="7"/>
      <c r="BN184" s="7"/>
      <c r="BO184" s="7"/>
      <c r="BP184" s="7"/>
      <c r="BQ184" s="7"/>
    </row>
    <row r="185" spans="1:69" s="8" customFormat="1" ht="30" customHeight="1" x14ac:dyDescent="0.2">
      <c r="A185" s="134"/>
      <c r="B185" s="147"/>
      <c r="C185" s="135"/>
      <c r="D185" s="239"/>
      <c r="E185" s="239"/>
      <c r="F185" s="239"/>
      <c r="G185" s="241"/>
      <c r="H185" s="239"/>
      <c r="I185" s="239"/>
      <c r="J185" s="239"/>
      <c r="K185" s="242"/>
      <c r="L185" s="530"/>
      <c r="M185" s="531"/>
      <c r="N185" s="532"/>
      <c r="O185" s="496"/>
      <c r="P185" s="496"/>
      <c r="Q185" s="496"/>
      <c r="R185" s="253">
        <v>35620</v>
      </c>
      <c r="S185" s="254" t="s">
        <v>126</v>
      </c>
      <c r="T185" s="40">
        <v>11</v>
      </c>
      <c r="U185" s="40">
        <v>1</v>
      </c>
      <c r="V185" s="40" t="s">
        <v>86</v>
      </c>
      <c r="W185" s="255"/>
      <c r="X185" s="256"/>
      <c r="Y185" s="255"/>
      <c r="Z185" s="257"/>
      <c r="AA185" s="255"/>
      <c r="AB185" s="257"/>
      <c r="AC185" s="255"/>
      <c r="AD185" s="257"/>
      <c r="AE185" s="196"/>
      <c r="AF185" s="197"/>
      <c r="AG185" s="196"/>
      <c r="AH185" s="197"/>
      <c r="AI185" s="196"/>
      <c r="AJ185" s="197"/>
      <c r="AK185" s="196"/>
      <c r="AL185" s="197"/>
      <c r="AM185" s="196"/>
      <c r="AN185" s="197"/>
      <c r="AO185" s="196"/>
      <c r="AP185" s="197"/>
      <c r="AQ185" s="198">
        <v>1</v>
      </c>
      <c r="AR185" s="259">
        <v>115000</v>
      </c>
      <c r="AS185" s="196"/>
      <c r="AT185" s="197"/>
      <c r="AU185" s="198">
        <v>1</v>
      </c>
      <c r="AV185" s="259">
        <v>115000</v>
      </c>
      <c r="AW185" s="196"/>
      <c r="AX185" s="197"/>
      <c r="AY185" s="196"/>
      <c r="AZ185" s="197"/>
      <c r="BA185" s="196"/>
      <c r="BB185" s="197"/>
      <c r="BC185" s="196"/>
      <c r="BD185" s="197"/>
      <c r="BE185" s="198">
        <v>1</v>
      </c>
      <c r="BF185" s="259">
        <v>115000</v>
      </c>
      <c r="BG185" s="157"/>
      <c r="BH185" s="158"/>
      <c r="BI185" s="158"/>
      <c r="BJ185" s="260"/>
      <c r="BK185" s="260"/>
      <c r="BL185" s="260"/>
      <c r="BM185" s="7"/>
      <c r="BN185" s="7"/>
      <c r="BO185" s="7"/>
      <c r="BP185" s="7"/>
      <c r="BQ185" s="7"/>
    </row>
    <row r="186" spans="1:69" s="8" customFormat="1" ht="39.75" customHeight="1" x14ac:dyDescent="0.2">
      <c r="A186" s="134"/>
      <c r="B186" s="147"/>
      <c r="C186" s="135"/>
      <c r="D186" s="239"/>
      <c r="E186" s="239"/>
      <c r="F186" s="239"/>
      <c r="G186" s="241"/>
      <c r="H186" s="239"/>
      <c r="I186" s="239"/>
      <c r="J186" s="239"/>
      <c r="K186" s="242"/>
      <c r="L186" s="530" t="s">
        <v>278</v>
      </c>
      <c r="M186" s="531" t="s">
        <v>279</v>
      </c>
      <c r="N186" s="532" t="s">
        <v>280</v>
      </c>
      <c r="O186" s="496" t="s">
        <v>281</v>
      </c>
      <c r="P186" s="496">
        <v>2</v>
      </c>
      <c r="Q186" s="496" t="s">
        <v>272</v>
      </c>
      <c r="R186" s="253">
        <v>26210</v>
      </c>
      <c r="S186" s="253" t="s">
        <v>118</v>
      </c>
      <c r="T186" s="40">
        <v>11</v>
      </c>
      <c r="U186" s="40">
        <v>1</v>
      </c>
      <c r="V186" s="40" t="s">
        <v>86</v>
      </c>
      <c r="W186" s="255"/>
      <c r="X186" s="256"/>
      <c r="Y186" s="255"/>
      <c r="Z186" s="257"/>
      <c r="AA186" s="255"/>
      <c r="AB186" s="257"/>
      <c r="AC186" s="255"/>
      <c r="AD186" s="257"/>
      <c r="AE186" s="196"/>
      <c r="AF186" s="197"/>
      <c r="AG186" s="196"/>
      <c r="AH186" s="197"/>
      <c r="AI186" s="196"/>
      <c r="AJ186" s="197"/>
      <c r="AK186" s="196"/>
      <c r="AL186" s="197"/>
      <c r="AM186" s="196"/>
      <c r="AN186" s="197"/>
      <c r="AO186" s="196"/>
      <c r="AP186" s="197"/>
      <c r="AQ186" s="196"/>
      <c r="AR186" s="197"/>
      <c r="AS186" s="196"/>
      <c r="AT186" s="197"/>
      <c r="AU186" s="196"/>
      <c r="AV186" s="197"/>
      <c r="AW186" s="198">
        <v>1</v>
      </c>
      <c r="AX186" s="259">
        <v>39912.5</v>
      </c>
      <c r="AY186" s="198">
        <v>1</v>
      </c>
      <c r="AZ186" s="259">
        <v>39912.5</v>
      </c>
      <c r="BA186" s="198"/>
      <c r="BB186" s="259"/>
      <c r="BC186" s="198">
        <v>2</v>
      </c>
      <c r="BD186" s="259">
        <v>78625</v>
      </c>
      <c r="BE186" s="198">
        <v>1</v>
      </c>
      <c r="BF186" s="259">
        <v>78625</v>
      </c>
      <c r="BG186" s="157"/>
      <c r="BH186" s="158"/>
      <c r="BI186" s="158"/>
      <c r="BJ186" s="260"/>
      <c r="BK186" s="260"/>
      <c r="BL186" s="260"/>
      <c r="BM186" s="7"/>
      <c r="BN186" s="7"/>
      <c r="BO186" s="7"/>
      <c r="BP186" s="7"/>
      <c r="BQ186" s="7"/>
    </row>
    <row r="187" spans="1:69" s="8" customFormat="1" ht="39.75" customHeight="1" x14ac:dyDescent="0.2">
      <c r="A187" s="134"/>
      <c r="B187" s="147"/>
      <c r="C187" s="135"/>
      <c r="D187" s="239"/>
      <c r="E187" s="239"/>
      <c r="F187" s="239"/>
      <c r="G187" s="241"/>
      <c r="H187" s="239"/>
      <c r="I187" s="239"/>
      <c r="J187" s="239"/>
      <c r="K187" s="242"/>
      <c r="L187" s="530"/>
      <c r="M187" s="531"/>
      <c r="N187" s="532"/>
      <c r="O187" s="496"/>
      <c r="P187" s="496"/>
      <c r="Q187" s="496"/>
      <c r="R187" s="253">
        <v>35620</v>
      </c>
      <c r="S187" s="253" t="s">
        <v>126</v>
      </c>
      <c r="T187" s="40">
        <v>11</v>
      </c>
      <c r="U187" s="40">
        <v>1</v>
      </c>
      <c r="V187" s="40" t="s">
        <v>86</v>
      </c>
      <c r="W187" s="255"/>
      <c r="X187" s="256"/>
      <c r="Y187" s="255"/>
      <c r="Z187" s="257"/>
      <c r="AA187" s="255"/>
      <c r="AB187" s="257"/>
      <c r="AC187" s="255"/>
      <c r="AD187" s="257"/>
      <c r="AE187" s="196"/>
      <c r="AF187" s="197"/>
      <c r="AG187" s="196"/>
      <c r="AH187" s="197"/>
      <c r="AI187" s="196"/>
      <c r="AJ187" s="197"/>
      <c r="AK187" s="196"/>
      <c r="AL187" s="197"/>
      <c r="AM187" s="196"/>
      <c r="AN187" s="197"/>
      <c r="AO187" s="196"/>
      <c r="AP187" s="197"/>
      <c r="AQ187" s="196"/>
      <c r="AR187" s="197"/>
      <c r="AS187" s="196"/>
      <c r="AT187" s="197"/>
      <c r="AU187" s="196"/>
      <c r="AV187" s="197"/>
      <c r="AW187" s="198">
        <v>1</v>
      </c>
      <c r="AX187" s="259">
        <v>69000</v>
      </c>
      <c r="AY187" s="198">
        <v>1</v>
      </c>
      <c r="AZ187" s="259">
        <v>69000</v>
      </c>
      <c r="BA187" s="198"/>
      <c r="BB187" s="259"/>
      <c r="BC187" s="198">
        <v>2</v>
      </c>
      <c r="BD187" s="259">
        <v>138000</v>
      </c>
      <c r="BE187" s="198">
        <v>1</v>
      </c>
      <c r="BF187" s="259">
        <v>138000</v>
      </c>
      <c r="BG187" s="157"/>
      <c r="BH187" s="158"/>
      <c r="BI187" s="158"/>
      <c r="BJ187" s="260"/>
      <c r="BK187" s="260"/>
      <c r="BL187" s="260"/>
      <c r="BM187" s="7"/>
      <c r="BN187" s="7"/>
      <c r="BO187" s="7"/>
      <c r="BP187" s="7"/>
      <c r="BQ187" s="7"/>
    </row>
    <row r="188" spans="1:69" s="8" customFormat="1" ht="14.25" customHeight="1" x14ac:dyDescent="0.2">
      <c r="A188" s="134"/>
      <c r="B188" s="147"/>
      <c r="C188" s="135"/>
      <c r="D188" s="239"/>
      <c r="E188" s="239"/>
      <c r="F188" s="239"/>
      <c r="G188" s="241"/>
      <c r="H188" s="239"/>
      <c r="I188" s="239"/>
      <c r="J188" s="239"/>
      <c r="K188" s="242"/>
      <c r="L188" s="530" t="s">
        <v>282</v>
      </c>
      <c r="M188" s="531" t="s">
        <v>283</v>
      </c>
      <c r="N188" s="532" t="s">
        <v>284</v>
      </c>
      <c r="O188" s="496" t="s">
        <v>264</v>
      </c>
      <c r="P188" s="496">
        <v>1</v>
      </c>
      <c r="Q188" s="496" t="s">
        <v>106</v>
      </c>
      <c r="R188" s="253">
        <v>31100</v>
      </c>
      <c r="S188" s="253" t="s">
        <v>172</v>
      </c>
      <c r="T188" s="40">
        <v>11</v>
      </c>
      <c r="U188" s="40">
        <v>1</v>
      </c>
      <c r="V188" s="40" t="s">
        <v>86</v>
      </c>
      <c r="W188" s="255"/>
      <c r="X188" s="256"/>
      <c r="Y188" s="255"/>
      <c r="Z188" s="257"/>
      <c r="AA188" s="255"/>
      <c r="AB188" s="257"/>
      <c r="AC188" s="255"/>
      <c r="AD188" s="257"/>
      <c r="AE188" s="196"/>
      <c r="AF188" s="197"/>
      <c r="AG188" s="198">
        <v>1</v>
      </c>
      <c r="AH188" s="259">
        <v>26075</v>
      </c>
      <c r="AI188" s="196"/>
      <c r="AJ188" s="197"/>
      <c r="AK188" s="196"/>
      <c r="AL188" s="197"/>
      <c r="AM188" s="198">
        <v>1</v>
      </c>
      <c r="AN188" s="259">
        <v>26075</v>
      </c>
      <c r="AO188" s="196"/>
      <c r="AP188" s="197"/>
      <c r="AQ188" s="196"/>
      <c r="AR188" s="197"/>
      <c r="AS188" s="196"/>
      <c r="AT188" s="197"/>
      <c r="AU188" s="196"/>
      <c r="AV188" s="197"/>
      <c r="AW188" s="196"/>
      <c r="AX188" s="197"/>
      <c r="AY188" s="198"/>
      <c r="AZ188" s="259"/>
      <c r="BA188" s="198"/>
      <c r="BB188" s="259"/>
      <c r="BC188" s="198"/>
      <c r="BD188" s="259"/>
      <c r="BE188" s="198"/>
      <c r="BF188" s="259">
        <v>26075</v>
      </c>
      <c r="BG188" s="157"/>
      <c r="BH188" s="158"/>
      <c r="BI188" s="158"/>
      <c r="BJ188" s="260"/>
      <c r="BK188" s="260"/>
      <c r="BL188" s="260"/>
      <c r="BM188" s="7"/>
      <c r="BN188" s="7"/>
      <c r="BO188" s="7"/>
      <c r="BP188" s="7"/>
      <c r="BQ188" s="7"/>
    </row>
    <row r="189" spans="1:69" s="8" customFormat="1" ht="18.75" customHeight="1" x14ac:dyDescent="0.2">
      <c r="A189" s="134"/>
      <c r="B189" s="147"/>
      <c r="C189" s="135"/>
      <c r="D189" s="239"/>
      <c r="E189" s="239"/>
      <c r="F189" s="239"/>
      <c r="G189" s="241"/>
      <c r="H189" s="239"/>
      <c r="I189" s="239"/>
      <c r="J189" s="239"/>
      <c r="K189" s="242"/>
      <c r="L189" s="530"/>
      <c r="M189" s="531"/>
      <c r="N189" s="532"/>
      <c r="O189" s="496"/>
      <c r="P189" s="496"/>
      <c r="Q189" s="496"/>
      <c r="R189" s="253">
        <v>33100</v>
      </c>
      <c r="S189" s="253" t="s">
        <v>285</v>
      </c>
      <c r="T189" s="40">
        <v>11</v>
      </c>
      <c r="U189" s="40">
        <v>1</v>
      </c>
      <c r="V189" s="40" t="s">
        <v>86</v>
      </c>
      <c r="W189" s="255"/>
      <c r="X189" s="256"/>
      <c r="Y189" s="255"/>
      <c r="Z189" s="257"/>
      <c r="AA189" s="255"/>
      <c r="AB189" s="257"/>
      <c r="AC189" s="255"/>
      <c r="AD189" s="257"/>
      <c r="AE189" s="196"/>
      <c r="AF189" s="197"/>
      <c r="AG189" s="198">
        <v>1</v>
      </c>
      <c r="AH189" s="259">
        <v>5700</v>
      </c>
      <c r="AI189" s="196"/>
      <c r="AJ189" s="197"/>
      <c r="AK189" s="196"/>
      <c r="AL189" s="197"/>
      <c r="AM189" s="198">
        <v>1</v>
      </c>
      <c r="AN189" s="259">
        <v>5700</v>
      </c>
      <c r="AO189" s="196"/>
      <c r="AP189" s="197"/>
      <c r="AQ189" s="196"/>
      <c r="AR189" s="197"/>
      <c r="AS189" s="196"/>
      <c r="AT189" s="197"/>
      <c r="AU189" s="196"/>
      <c r="AV189" s="197"/>
      <c r="AW189" s="196"/>
      <c r="AX189" s="197"/>
      <c r="AY189" s="198"/>
      <c r="AZ189" s="259"/>
      <c r="BA189" s="198"/>
      <c r="BB189" s="259"/>
      <c r="BC189" s="198"/>
      <c r="BD189" s="259"/>
      <c r="BE189" s="198"/>
      <c r="BF189" s="259">
        <v>5700</v>
      </c>
      <c r="BG189" s="157"/>
      <c r="BH189" s="158"/>
      <c r="BI189" s="158"/>
      <c r="BJ189" s="260"/>
      <c r="BK189" s="260"/>
      <c r="BL189" s="260"/>
      <c r="BM189" s="7"/>
      <c r="BN189" s="7"/>
      <c r="BO189" s="7"/>
      <c r="BP189" s="7"/>
      <c r="BQ189" s="7"/>
    </row>
    <row r="190" spans="1:69" s="8" customFormat="1" ht="14.25" customHeight="1" x14ac:dyDescent="0.2">
      <c r="A190" s="134"/>
      <c r="B190" s="147"/>
      <c r="C190" s="135"/>
      <c r="D190" s="239"/>
      <c r="E190" s="239"/>
      <c r="F190" s="239"/>
      <c r="G190" s="241"/>
      <c r="H190" s="239"/>
      <c r="I190" s="239"/>
      <c r="J190" s="239"/>
      <c r="K190" s="242"/>
      <c r="L190" s="530"/>
      <c r="M190" s="531"/>
      <c r="N190" s="532"/>
      <c r="O190" s="496"/>
      <c r="P190" s="496"/>
      <c r="Q190" s="496"/>
      <c r="R190" s="253">
        <v>33400</v>
      </c>
      <c r="S190" s="253" t="s">
        <v>286</v>
      </c>
      <c r="T190" s="40">
        <v>11</v>
      </c>
      <c r="U190" s="40">
        <v>1</v>
      </c>
      <c r="V190" s="40" t="s">
        <v>86</v>
      </c>
      <c r="W190" s="255"/>
      <c r="X190" s="256"/>
      <c r="Y190" s="255"/>
      <c r="Z190" s="257"/>
      <c r="AA190" s="255"/>
      <c r="AB190" s="257"/>
      <c r="AC190" s="255"/>
      <c r="AD190" s="257"/>
      <c r="AE190" s="196"/>
      <c r="AF190" s="197"/>
      <c r="AG190" s="198">
        <v>1</v>
      </c>
      <c r="AH190" s="259">
        <v>11050</v>
      </c>
      <c r="AI190" s="196"/>
      <c r="AJ190" s="197"/>
      <c r="AK190" s="196"/>
      <c r="AL190" s="197"/>
      <c r="AM190" s="198">
        <v>1</v>
      </c>
      <c r="AN190" s="259">
        <v>11050</v>
      </c>
      <c r="AO190" s="196"/>
      <c r="AP190" s="197"/>
      <c r="AQ190" s="196"/>
      <c r="AR190" s="197"/>
      <c r="AS190" s="196"/>
      <c r="AT190" s="197"/>
      <c r="AU190" s="196"/>
      <c r="AV190" s="197"/>
      <c r="AW190" s="196"/>
      <c r="AX190" s="197"/>
      <c r="AY190" s="198"/>
      <c r="AZ190" s="259"/>
      <c r="BA190" s="198"/>
      <c r="BB190" s="259"/>
      <c r="BC190" s="198"/>
      <c r="BD190" s="259"/>
      <c r="BE190" s="198"/>
      <c r="BF190" s="259">
        <v>11050</v>
      </c>
      <c r="BG190" s="157"/>
      <c r="BH190" s="158"/>
      <c r="BI190" s="158"/>
      <c r="BJ190" s="260"/>
      <c r="BK190" s="260"/>
      <c r="BL190" s="260"/>
      <c r="BM190" s="7"/>
      <c r="BN190" s="7"/>
      <c r="BO190" s="7"/>
      <c r="BP190" s="7"/>
      <c r="BQ190" s="7"/>
    </row>
    <row r="191" spans="1:69" s="8" customFormat="1" ht="20.25" customHeight="1" x14ac:dyDescent="0.2">
      <c r="A191" s="134"/>
      <c r="B191" s="147"/>
      <c r="C191" s="135"/>
      <c r="D191" s="239"/>
      <c r="E191" s="239"/>
      <c r="F191" s="239"/>
      <c r="G191" s="241"/>
      <c r="H191" s="239"/>
      <c r="I191" s="239"/>
      <c r="J191" s="239"/>
      <c r="K191" s="242"/>
      <c r="L191" s="530"/>
      <c r="M191" s="531"/>
      <c r="N191" s="532"/>
      <c r="O191" s="496"/>
      <c r="P191" s="496"/>
      <c r="Q191" s="496"/>
      <c r="R191" s="253">
        <v>39200</v>
      </c>
      <c r="S191" s="253" t="s">
        <v>287</v>
      </c>
      <c r="T191" s="40">
        <v>11</v>
      </c>
      <c r="U191" s="40">
        <v>1</v>
      </c>
      <c r="V191" s="40" t="s">
        <v>86</v>
      </c>
      <c r="W191" s="255"/>
      <c r="X191" s="256"/>
      <c r="Y191" s="255"/>
      <c r="Z191" s="257"/>
      <c r="AA191" s="255"/>
      <c r="AB191" s="257"/>
      <c r="AC191" s="255"/>
      <c r="AD191" s="257"/>
      <c r="AE191" s="196"/>
      <c r="AF191" s="197"/>
      <c r="AG191" s="198">
        <v>1</v>
      </c>
      <c r="AH191" s="259">
        <v>6930</v>
      </c>
      <c r="AI191" s="196"/>
      <c r="AJ191" s="197"/>
      <c r="AK191" s="196"/>
      <c r="AL191" s="197"/>
      <c r="AM191" s="198">
        <v>1</v>
      </c>
      <c r="AN191" s="259">
        <v>6930</v>
      </c>
      <c r="AO191" s="196"/>
      <c r="AP191" s="197"/>
      <c r="AQ191" s="196"/>
      <c r="AR191" s="197"/>
      <c r="AS191" s="196"/>
      <c r="AT191" s="197"/>
      <c r="AU191" s="196"/>
      <c r="AV191" s="197"/>
      <c r="AW191" s="196"/>
      <c r="AX191" s="197"/>
      <c r="AY191" s="198"/>
      <c r="AZ191" s="259"/>
      <c r="BA191" s="198"/>
      <c r="BB191" s="259"/>
      <c r="BC191" s="198"/>
      <c r="BD191" s="259"/>
      <c r="BE191" s="198"/>
      <c r="BF191" s="259">
        <v>6930</v>
      </c>
      <c r="BG191" s="157"/>
      <c r="BH191" s="158"/>
      <c r="BI191" s="158"/>
      <c r="BJ191" s="260"/>
      <c r="BK191" s="260"/>
      <c r="BL191" s="260"/>
      <c r="BM191" s="7"/>
      <c r="BN191" s="7"/>
      <c r="BO191" s="7"/>
      <c r="BP191" s="7"/>
      <c r="BQ191" s="7"/>
    </row>
    <row r="192" spans="1:69" s="8" customFormat="1" ht="20.25" customHeight="1" x14ac:dyDescent="0.2">
      <c r="A192" s="134"/>
      <c r="B192" s="147"/>
      <c r="C192" s="135"/>
      <c r="D192" s="239"/>
      <c r="E192" s="239"/>
      <c r="F192" s="239"/>
      <c r="G192" s="241"/>
      <c r="H192" s="239"/>
      <c r="I192" s="239"/>
      <c r="J192" s="239"/>
      <c r="K192" s="242"/>
      <c r="L192" s="530"/>
      <c r="M192" s="531"/>
      <c r="N192" s="532"/>
      <c r="O192" s="496"/>
      <c r="P192" s="496"/>
      <c r="Q192" s="496"/>
      <c r="R192" s="253">
        <v>39600</v>
      </c>
      <c r="S192" s="253" t="s">
        <v>288</v>
      </c>
      <c r="T192" s="40">
        <v>11</v>
      </c>
      <c r="U192" s="40">
        <v>1</v>
      </c>
      <c r="V192" s="40" t="s">
        <v>86</v>
      </c>
      <c r="W192" s="255"/>
      <c r="X192" s="256"/>
      <c r="Y192" s="255"/>
      <c r="Z192" s="257"/>
      <c r="AA192" s="255"/>
      <c r="AB192" s="257"/>
      <c r="AC192" s="255"/>
      <c r="AD192" s="257"/>
      <c r="AE192" s="196"/>
      <c r="AF192" s="197"/>
      <c r="AG192" s="198">
        <v>1</v>
      </c>
      <c r="AH192" s="259">
        <v>9000</v>
      </c>
      <c r="AI192" s="196"/>
      <c r="AJ192" s="197"/>
      <c r="AK192" s="196"/>
      <c r="AL192" s="197"/>
      <c r="AM192" s="198">
        <v>1</v>
      </c>
      <c r="AN192" s="259">
        <v>9000</v>
      </c>
      <c r="AO192" s="196"/>
      <c r="AP192" s="197"/>
      <c r="AQ192" s="196"/>
      <c r="AR192" s="197"/>
      <c r="AS192" s="196"/>
      <c r="AT192" s="197"/>
      <c r="AU192" s="196"/>
      <c r="AV192" s="197"/>
      <c r="AW192" s="196"/>
      <c r="AX192" s="197"/>
      <c r="AY192" s="198"/>
      <c r="AZ192" s="259"/>
      <c r="BA192" s="198"/>
      <c r="BB192" s="259"/>
      <c r="BC192" s="198"/>
      <c r="BD192" s="259"/>
      <c r="BE192" s="198"/>
      <c r="BF192" s="259">
        <v>9000</v>
      </c>
      <c r="BG192" s="157"/>
      <c r="BH192" s="158"/>
      <c r="BI192" s="158"/>
      <c r="BJ192" s="260"/>
      <c r="BK192" s="260"/>
      <c r="BL192" s="260"/>
      <c r="BM192" s="7"/>
      <c r="BN192" s="7"/>
      <c r="BO192" s="7"/>
      <c r="BP192" s="7"/>
      <c r="BQ192" s="7"/>
    </row>
    <row r="193" spans="1:69" s="8" customFormat="1" ht="20.25" customHeight="1" x14ac:dyDescent="0.2">
      <c r="A193" s="134"/>
      <c r="B193" s="147"/>
      <c r="C193" s="135"/>
      <c r="D193" s="239"/>
      <c r="E193" s="239"/>
      <c r="F193" s="239"/>
      <c r="G193" s="241"/>
      <c r="H193" s="239"/>
      <c r="I193" s="239"/>
      <c r="J193" s="239"/>
      <c r="K193" s="242"/>
      <c r="L193" s="530"/>
      <c r="M193" s="531"/>
      <c r="N193" s="532"/>
      <c r="O193" s="496"/>
      <c r="P193" s="496"/>
      <c r="Q193" s="496"/>
      <c r="R193" s="253">
        <v>42140</v>
      </c>
      <c r="S193" s="253" t="s">
        <v>133</v>
      </c>
      <c r="T193" s="40">
        <v>11</v>
      </c>
      <c r="U193" s="40">
        <v>1</v>
      </c>
      <c r="V193" s="40" t="s">
        <v>86</v>
      </c>
      <c r="W193" s="255"/>
      <c r="X193" s="256"/>
      <c r="Y193" s="255"/>
      <c r="Z193" s="257"/>
      <c r="AA193" s="255"/>
      <c r="AB193" s="257"/>
      <c r="AC193" s="255"/>
      <c r="AD193" s="257"/>
      <c r="AE193" s="196"/>
      <c r="AF193" s="197"/>
      <c r="AG193" s="198">
        <v>1</v>
      </c>
      <c r="AH193" s="259">
        <v>1600</v>
      </c>
      <c r="AI193" s="196"/>
      <c r="AJ193" s="197"/>
      <c r="AK193" s="196"/>
      <c r="AL193" s="197"/>
      <c r="AM193" s="198">
        <v>1</v>
      </c>
      <c r="AN193" s="259">
        <v>1600</v>
      </c>
      <c r="AO193" s="196"/>
      <c r="AP193" s="197"/>
      <c r="AQ193" s="196"/>
      <c r="AR193" s="197"/>
      <c r="AS193" s="196"/>
      <c r="AT193" s="197"/>
      <c r="AU193" s="196"/>
      <c r="AV193" s="197"/>
      <c r="AW193" s="196"/>
      <c r="AX193" s="197"/>
      <c r="AY193" s="198"/>
      <c r="AZ193" s="259"/>
      <c r="BA193" s="198"/>
      <c r="BB193" s="259"/>
      <c r="BC193" s="198"/>
      <c r="BD193" s="259"/>
      <c r="BE193" s="198"/>
      <c r="BF193" s="259">
        <v>1600</v>
      </c>
      <c r="BG193" s="157"/>
      <c r="BH193" s="158"/>
      <c r="BI193" s="158"/>
      <c r="BJ193" s="260"/>
      <c r="BK193" s="260"/>
      <c r="BL193" s="260"/>
      <c r="BM193" s="7"/>
      <c r="BN193" s="7"/>
      <c r="BO193" s="7"/>
      <c r="BP193" s="7"/>
      <c r="BQ193" s="7"/>
    </row>
    <row r="194" spans="1:69" s="8" customFormat="1" ht="20.25" customHeight="1" x14ac:dyDescent="0.2">
      <c r="A194" s="134"/>
      <c r="B194" s="147"/>
      <c r="C194" s="135"/>
      <c r="D194" s="239"/>
      <c r="E194" s="239"/>
      <c r="F194" s="239"/>
      <c r="G194" s="241"/>
      <c r="H194" s="239"/>
      <c r="I194" s="239"/>
      <c r="J194" s="239"/>
      <c r="K194" s="242"/>
      <c r="L194" s="530"/>
      <c r="M194" s="531"/>
      <c r="N194" s="532"/>
      <c r="O194" s="496"/>
      <c r="P194" s="496"/>
      <c r="Q194" s="496"/>
      <c r="R194" s="253">
        <v>42500</v>
      </c>
      <c r="S194" s="253" t="s">
        <v>134</v>
      </c>
      <c r="T194" s="40">
        <v>11</v>
      </c>
      <c r="U194" s="40">
        <v>1</v>
      </c>
      <c r="V194" s="40" t="s">
        <v>86</v>
      </c>
      <c r="W194" s="255"/>
      <c r="X194" s="256"/>
      <c r="Y194" s="255"/>
      <c r="Z194" s="257"/>
      <c r="AA194" s="255"/>
      <c r="AB194" s="257"/>
      <c r="AC194" s="255"/>
      <c r="AD194" s="257"/>
      <c r="AE194" s="196"/>
      <c r="AF194" s="197"/>
      <c r="AG194" s="198">
        <v>1</v>
      </c>
      <c r="AH194" s="259">
        <v>12000</v>
      </c>
      <c r="AI194" s="196"/>
      <c r="AJ194" s="197"/>
      <c r="AK194" s="196"/>
      <c r="AL194" s="197"/>
      <c r="AM194" s="198">
        <v>1</v>
      </c>
      <c r="AN194" s="259">
        <v>12000</v>
      </c>
      <c r="AO194" s="196"/>
      <c r="AP194" s="197"/>
      <c r="AQ194" s="196"/>
      <c r="AR194" s="197"/>
      <c r="AS194" s="196"/>
      <c r="AT194" s="197"/>
      <c r="AU194" s="196"/>
      <c r="AV194" s="197"/>
      <c r="AW194" s="196"/>
      <c r="AX194" s="197"/>
      <c r="AY194" s="198"/>
      <c r="AZ194" s="259"/>
      <c r="BA194" s="198"/>
      <c r="BB194" s="259"/>
      <c r="BC194" s="198"/>
      <c r="BD194" s="259"/>
      <c r="BE194" s="198"/>
      <c r="BF194" s="259">
        <v>12000</v>
      </c>
      <c r="BG194" s="157"/>
      <c r="BH194" s="158"/>
      <c r="BI194" s="158"/>
      <c r="BJ194" s="260"/>
      <c r="BK194" s="260"/>
      <c r="BL194" s="260"/>
      <c r="BM194" s="7"/>
      <c r="BN194" s="7"/>
      <c r="BO194" s="7"/>
      <c r="BP194" s="7"/>
      <c r="BQ194" s="7"/>
    </row>
    <row r="195" spans="1:69" s="8" customFormat="1" ht="20.25" customHeight="1" x14ac:dyDescent="0.2">
      <c r="A195" s="134"/>
      <c r="B195" s="147"/>
      <c r="C195" s="135"/>
      <c r="D195" s="239"/>
      <c r="E195" s="239"/>
      <c r="F195" s="239"/>
      <c r="G195" s="241"/>
      <c r="H195" s="239"/>
      <c r="I195" s="239"/>
      <c r="J195" s="239"/>
      <c r="K195" s="242"/>
      <c r="L195" s="530"/>
      <c r="M195" s="531"/>
      <c r="N195" s="532"/>
      <c r="O195" s="496"/>
      <c r="P195" s="496"/>
      <c r="Q195" s="496"/>
      <c r="R195" s="253">
        <v>42600</v>
      </c>
      <c r="S195" s="253" t="s">
        <v>135</v>
      </c>
      <c r="T195" s="40">
        <v>11</v>
      </c>
      <c r="U195" s="40">
        <v>1</v>
      </c>
      <c r="V195" s="40" t="s">
        <v>86</v>
      </c>
      <c r="W195" s="255"/>
      <c r="X195" s="256"/>
      <c r="Y195" s="255"/>
      <c r="Z195" s="257"/>
      <c r="AA195" s="255"/>
      <c r="AB195" s="257"/>
      <c r="AC195" s="255"/>
      <c r="AD195" s="257"/>
      <c r="AE195" s="196"/>
      <c r="AF195" s="197"/>
      <c r="AG195" s="198">
        <v>1</v>
      </c>
      <c r="AH195" s="259">
        <v>167000</v>
      </c>
      <c r="AI195" s="196"/>
      <c r="AJ195" s="197"/>
      <c r="AK195" s="196"/>
      <c r="AL195" s="197"/>
      <c r="AM195" s="198">
        <v>1</v>
      </c>
      <c r="AN195" s="259">
        <v>167000</v>
      </c>
      <c r="AO195" s="196"/>
      <c r="AP195" s="197"/>
      <c r="AQ195" s="196"/>
      <c r="AR195" s="197"/>
      <c r="AS195" s="196"/>
      <c r="AT195" s="197"/>
      <c r="AU195" s="196"/>
      <c r="AV195" s="197"/>
      <c r="AW195" s="196"/>
      <c r="AX195" s="197"/>
      <c r="AY195" s="198"/>
      <c r="AZ195" s="259"/>
      <c r="BA195" s="198"/>
      <c r="BB195" s="259"/>
      <c r="BC195" s="198"/>
      <c r="BD195" s="259"/>
      <c r="BE195" s="198"/>
      <c r="BF195" s="259">
        <v>167000</v>
      </c>
      <c r="BG195" s="157"/>
      <c r="BH195" s="158"/>
      <c r="BI195" s="158"/>
      <c r="BJ195" s="260"/>
      <c r="BK195" s="260"/>
      <c r="BL195" s="260"/>
      <c r="BM195" s="7"/>
      <c r="BN195" s="7"/>
      <c r="BO195" s="7"/>
      <c r="BP195" s="7"/>
      <c r="BQ195" s="7"/>
    </row>
    <row r="196" spans="1:69" s="274" customFormat="1" ht="39.75" customHeight="1" x14ac:dyDescent="0.25">
      <c r="A196" s="261"/>
      <c r="B196" s="262"/>
      <c r="C196" s="263"/>
      <c r="D196" s="263"/>
      <c r="E196" s="263"/>
      <c r="F196" s="263"/>
      <c r="G196" s="263"/>
      <c r="H196" s="263"/>
      <c r="I196" s="263"/>
      <c r="J196" s="263"/>
      <c r="K196" s="263"/>
      <c r="L196" s="264"/>
      <c r="M196" s="265"/>
      <c r="N196" s="266"/>
      <c r="O196" s="267"/>
      <c r="P196" s="267"/>
      <c r="Q196" s="267"/>
      <c r="R196" s="265"/>
      <c r="S196" s="265"/>
      <c r="T196" s="267"/>
      <c r="U196" s="265"/>
      <c r="V196" s="265"/>
      <c r="W196" s="267"/>
      <c r="X196" s="265"/>
      <c r="Y196" s="267">
        <f>Y27</f>
        <v>47</v>
      </c>
      <c r="Z196" s="268">
        <f>Z106+Z27</f>
        <v>2514452.9404761898</v>
      </c>
      <c r="AA196" s="267">
        <f>AA27</f>
        <v>47</v>
      </c>
      <c r="AB196" s="268">
        <f>AB180+AB27</f>
        <v>2514452.9404761898</v>
      </c>
      <c r="AC196" s="267">
        <f>AC27+AC32</f>
        <v>48</v>
      </c>
      <c r="AD196" s="268">
        <f>AD180+AD162+AD147+AD136+AD127+AD113+AD106+AD32+AD27</f>
        <v>3150617.1904761898</v>
      </c>
      <c r="AE196" s="267" t="e">
        <f>#REF!+AE32+AE27</f>
        <v>#REF!</v>
      </c>
      <c r="AF196" s="268">
        <f>AF106+AF32+AF27</f>
        <v>8179523.07142857</v>
      </c>
      <c r="AG196" s="267">
        <f>AG180+AG148+AG32+AG27</f>
        <v>68</v>
      </c>
      <c r="AH196" s="268">
        <f>AH180+AH147+AH32+AH27</f>
        <v>3628260.4004761898</v>
      </c>
      <c r="AI196" s="267">
        <f>AI148+AI108+AI78+AI32+AI27</f>
        <v>51</v>
      </c>
      <c r="AJ196" s="268">
        <f>AJ147+AJ106+AJ76+AJ32+AJ27</f>
        <v>6624647.9404761903</v>
      </c>
      <c r="AK196" s="267" t="e">
        <f>AK148+AK138+AK119+AK118+AK117+AK78+AK62+AK32+AK27</f>
        <v>#VALUE!</v>
      </c>
      <c r="AL196" s="268">
        <f>AL162+AL147+AL136+AL113+AL76+AL62+AL32+AL27</f>
        <v>8217064.4904761892</v>
      </c>
      <c r="AM196" s="267">
        <f>AM180+AM162+AM148+AM138+AM113+AM108+AM78+AM62+AM32+AM27</f>
        <v>84</v>
      </c>
      <c r="AN196" s="268">
        <f>AN180+AN148+AN138+AN113+AN108+AN76+AN62+AN32+AN27</f>
        <v>18346100.581428573</v>
      </c>
      <c r="AO196" s="267">
        <f>AO149+AO123+AO78+AO32+AO27</f>
        <v>49</v>
      </c>
      <c r="AP196" s="268">
        <f>AP180+AP162+AP147+AP113+AP76+AP32+AP27</f>
        <v>3038138.7404761896</v>
      </c>
      <c r="AQ196" s="267" t="e">
        <f>AQ180+AQ151+AQ150+AQ78+AQ32+AQ27</f>
        <v>#VALUE!</v>
      </c>
      <c r="AR196" s="268">
        <f>AR180+AR162+AR147+AR76+AR32+AR27</f>
        <v>10204211.69047619</v>
      </c>
      <c r="AS196" s="267">
        <f>AS78+AS32+AS27</f>
        <v>49</v>
      </c>
      <c r="AT196" s="268">
        <f>AT162+AT76+AT32+AT27</f>
        <v>2773952.9404761898</v>
      </c>
      <c r="AU196" s="267" t="e">
        <f>AU180+AU151+AU150+AU149+AU123+AU78+AU32+AU27</f>
        <v>#VALUE!</v>
      </c>
      <c r="AV196" s="268">
        <f>AV180+AV162+AV147+AV113+AV76+AV32+AV27</f>
        <v>16016303.371428572</v>
      </c>
      <c r="AW196" s="267" t="e">
        <f>AW180+#REF!+AW62+AW32+AW27</f>
        <v>#REF!</v>
      </c>
      <c r="AX196" s="268">
        <f>AX180+AX162+AX113+AX76+AX62+AX32+AX27</f>
        <v>3529865.2904761899</v>
      </c>
      <c r="AY196" s="267">
        <f>AY180+AY136+AY113+AY32+AY27</f>
        <v>51</v>
      </c>
      <c r="AZ196" s="268">
        <f>AZ180+AZ136+AZ113+AZ27</f>
        <v>2260978.0119047603</v>
      </c>
      <c r="BA196" s="267">
        <f>BA32+BA27</f>
        <v>48</v>
      </c>
      <c r="BB196" s="268">
        <f>BB32+BB27</f>
        <v>433928.08333333302</v>
      </c>
      <c r="BC196" s="267">
        <f>BC180+BC113+BC62+BC32+BC27</f>
        <v>57</v>
      </c>
      <c r="BD196" s="268">
        <f>BD180+BD162+BD113+BD76+BD62+BD32+BD27</f>
        <v>5625996.3857142907</v>
      </c>
      <c r="BE196" s="269">
        <f>BE180+BE162+BE147+BE136+BE113+BE32+BE27</f>
        <v>78</v>
      </c>
      <c r="BF196" s="270">
        <f>BF180+BF162+BF147+BF136+BF113+BF106+BF76+BF62+BF32+BF27</f>
        <v>52170399.060000002</v>
      </c>
      <c r="BG196" s="271"/>
      <c r="BH196" s="272"/>
      <c r="BI196" s="272"/>
      <c r="BJ196" s="271"/>
      <c r="BK196" s="272"/>
      <c r="BL196" s="272"/>
      <c r="BM196" s="273"/>
      <c r="BN196" s="273"/>
      <c r="BO196" s="273"/>
      <c r="BP196" s="273"/>
      <c r="BQ196" s="273"/>
    </row>
    <row r="197" spans="1:69" x14ac:dyDescent="0.25"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</row>
    <row r="198" spans="1:69" x14ac:dyDescent="0.25"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</row>
    <row r="199" spans="1:69" x14ac:dyDescent="0.25"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</row>
    <row r="200" spans="1:69" x14ac:dyDescent="0.25"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</row>
    <row r="201" spans="1:69" x14ac:dyDescent="0.25"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</row>
    <row r="202" spans="1:69" x14ac:dyDescent="0.25"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</row>
    <row r="203" spans="1:69" x14ac:dyDescent="0.25"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</row>
    <row r="204" spans="1:69" x14ac:dyDescent="0.25"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</row>
    <row r="205" spans="1:69" x14ac:dyDescent="0.25"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</row>
    <row r="206" spans="1:69" x14ac:dyDescent="0.25"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</row>
    <row r="207" spans="1:69" x14ac:dyDescent="0.25"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</row>
    <row r="208" spans="1:69" x14ac:dyDescent="0.25"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</row>
    <row r="209" spans="3:69" x14ac:dyDescent="0.25"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</row>
    <row r="210" spans="3:69" x14ac:dyDescent="0.25"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</row>
    <row r="211" spans="3:69" x14ac:dyDescent="0.25"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</row>
    <row r="212" spans="3:69" x14ac:dyDescent="0.25"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</row>
    <row r="213" spans="3:69" x14ac:dyDescent="0.25"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</row>
    <row r="214" spans="3:69" x14ac:dyDescent="0.25"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</row>
    <row r="215" spans="3:69" x14ac:dyDescent="0.25"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</row>
    <row r="216" spans="3:69" x14ac:dyDescent="0.25"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</row>
    <row r="217" spans="3:69" x14ac:dyDescent="0.25"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</row>
    <row r="218" spans="3:69" x14ac:dyDescent="0.25"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</row>
    <row r="219" spans="3:69" x14ac:dyDescent="0.25"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</row>
    <row r="220" spans="3:69" x14ac:dyDescent="0.25"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</row>
    <row r="221" spans="3:69" x14ac:dyDescent="0.25"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</row>
    <row r="222" spans="3:69" x14ac:dyDescent="0.25"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</row>
    <row r="223" spans="3:69" x14ac:dyDescent="0.25"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</row>
    <row r="224" spans="3:69" x14ac:dyDescent="0.25"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</row>
    <row r="225" spans="3:69" x14ac:dyDescent="0.25"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</row>
    <row r="226" spans="3:69" x14ac:dyDescent="0.25"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</row>
    <row r="227" spans="3:69" x14ac:dyDescent="0.25"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</row>
    <row r="228" spans="3:69" x14ac:dyDescent="0.25"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</row>
    <row r="229" spans="3:69" x14ac:dyDescent="0.25"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</row>
    <row r="230" spans="3:69" x14ac:dyDescent="0.25"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</row>
    <row r="231" spans="3:69" x14ac:dyDescent="0.25"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</row>
    <row r="232" spans="3:69" x14ac:dyDescent="0.25"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</row>
    <row r="233" spans="3:69" x14ac:dyDescent="0.25"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</row>
    <row r="234" spans="3:69" x14ac:dyDescent="0.25"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</row>
    <row r="235" spans="3:69" x14ac:dyDescent="0.25"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</row>
    <row r="236" spans="3:69" x14ac:dyDescent="0.25"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</row>
  </sheetData>
  <mergeCells count="264">
    <mergeCell ref="L186:L187"/>
    <mergeCell ref="M186:M187"/>
    <mergeCell ref="N186:N187"/>
    <mergeCell ref="O186:O187"/>
    <mergeCell ref="P186:P187"/>
    <mergeCell ref="Q186:Q187"/>
    <mergeCell ref="L188:L195"/>
    <mergeCell ref="M188:M195"/>
    <mergeCell ref="N188:N195"/>
    <mergeCell ref="O188:O195"/>
    <mergeCell ref="P188:P195"/>
    <mergeCell ref="Q188:Q195"/>
    <mergeCell ref="L181:L183"/>
    <mergeCell ref="M181:M183"/>
    <mergeCell ref="N181:N183"/>
    <mergeCell ref="O181:O183"/>
    <mergeCell ref="P181:P183"/>
    <mergeCell ref="Q181:Q183"/>
    <mergeCell ref="L184:L185"/>
    <mergeCell ref="M184:M185"/>
    <mergeCell ref="N184:N185"/>
    <mergeCell ref="O184:O185"/>
    <mergeCell ref="P184:P185"/>
    <mergeCell ref="Q184:Q185"/>
    <mergeCell ref="L171:L174"/>
    <mergeCell ref="M171:M174"/>
    <mergeCell ref="N171:N174"/>
    <mergeCell ref="O171:O174"/>
    <mergeCell ref="P171:P174"/>
    <mergeCell ref="Q171:Q174"/>
    <mergeCell ref="R171:R172"/>
    <mergeCell ref="S171:S172"/>
    <mergeCell ref="L179:M179"/>
    <mergeCell ref="L163:L166"/>
    <mergeCell ref="M163:M166"/>
    <mergeCell ref="N163:N166"/>
    <mergeCell ref="O163:O166"/>
    <mergeCell ref="P163:P166"/>
    <mergeCell ref="Q163:Q166"/>
    <mergeCell ref="R163:R164"/>
    <mergeCell ref="S163:S164"/>
    <mergeCell ref="L167:L170"/>
    <mergeCell ref="M167:M170"/>
    <mergeCell ref="N167:N170"/>
    <mergeCell ref="O167:O170"/>
    <mergeCell ref="P167:P170"/>
    <mergeCell ref="Q167:Q170"/>
    <mergeCell ref="R167:R168"/>
    <mergeCell ref="S167:S168"/>
    <mergeCell ref="L150:L151"/>
    <mergeCell ref="M150:M151"/>
    <mergeCell ref="N150:N151"/>
    <mergeCell ref="O150:O151"/>
    <mergeCell ref="P150:P151"/>
    <mergeCell ref="Q150:Q151"/>
    <mergeCell ref="L152:M152"/>
    <mergeCell ref="L158:M158"/>
    <mergeCell ref="L161:M161"/>
    <mergeCell ref="L126:M126"/>
    <mergeCell ref="L135:M135"/>
    <mergeCell ref="L139:L144"/>
    <mergeCell ref="M139:M144"/>
    <mergeCell ref="N139:N144"/>
    <mergeCell ref="O139:O144"/>
    <mergeCell ref="P139:P144"/>
    <mergeCell ref="Q139:Q144"/>
    <mergeCell ref="L146:M146"/>
    <mergeCell ref="N116:N119"/>
    <mergeCell ref="O116:O119"/>
    <mergeCell ref="P116:P119"/>
    <mergeCell ref="Q116:Q119"/>
    <mergeCell ref="L122:L125"/>
    <mergeCell ref="M122:M125"/>
    <mergeCell ref="N122:N125"/>
    <mergeCell ref="O122:O125"/>
    <mergeCell ref="P122:P125"/>
    <mergeCell ref="Q122:Q125"/>
    <mergeCell ref="L105:M105"/>
    <mergeCell ref="L112:M112"/>
    <mergeCell ref="D116:D119"/>
    <mergeCell ref="E116:E119"/>
    <mergeCell ref="F116:F119"/>
    <mergeCell ref="G116:G119"/>
    <mergeCell ref="H116:H119"/>
    <mergeCell ref="I116:I119"/>
    <mergeCell ref="J116:J119"/>
    <mergeCell ref="K116:K119"/>
    <mergeCell ref="L116:L119"/>
    <mergeCell ref="M116:M119"/>
    <mergeCell ref="L94:L97"/>
    <mergeCell ref="M94:M97"/>
    <mergeCell ref="N94:N97"/>
    <mergeCell ref="O94:O97"/>
    <mergeCell ref="P94:P97"/>
    <mergeCell ref="Q94:Q97"/>
    <mergeCell ref="L98:L104"/>
    <mergeCell ref="M98:M104"/>
    <mergeCell ref="N98:N104"/>
    <mergeCell ref="O98:O104"/>
    <mergeCell ref="P98:P104"/>
    <mergeCell ref="Q98:Q104"/>
    <mergeCell ref="O78:O84"/>
    <mergeCell ref="P78:P84"/>
    <mergeCell ref="Q78:Q84"/>
    <mergeCell ref="L86:L93"/>
    <mergeCell ref="M86:M93"/>
    <mergeCell ref="N86:N93"/>
    <mergeCell ref="O86:O93"/>
    <mergeCell ref="P86:P93"/>
    <mergeCell ref="Q86:Q93"/>
    <mergeCell ref="G75:G88"/>
    <mergeCell ref="H75:H88"/>
    <mergeCell ref="I75:I88"/>
    <mergeCell ref="J75:J88"/>
    <mergeCell ref="K75:K88"/>
    <mergeCell ref="L75:M75"/>
    <mergeCell ref="L78:L84"/>
    <mergeCell ref="M78:M84"/>
    <mergeCell ref="N78:N84"/>
    <mergeCell ref="N65:N69"/>
    <mergeCell ref="O65:O69"/>
    <mergeCell ref="P65:P69"/>
    <mergeCell ref="Q65:Q69"/>
    <mergeCell ref="E67:E74"/>
    <mergeCell ref="F67:F74"/>
    <mergeCell ref="L70:L74"/>
    <mergeCell ref="M70:M74"/>
    <mergeCell ref="N70:N74"/>
    <mergeCell ref="O70:O74"/>
    <mergeCell ref="P70:P74"/>
    <mergeCell ref="Q70:Q74"/>
    <mergeCell ref="A61:A74"/>
    <mergeCell ref="C61:C74"/>
    <mergeCell ref="D61:D74"/>
    <mergeCell ref="G61:G74"/>
    <mergeCell ref="H61:H74"/>
    <mergeCell ref="I61:I74"/>
    <mergeCell ref="J61:J74"/>
    <mergeCell ref="K61:K74"/>
    <mergeCell ref="L61:M61"/>
    <mergeCell ref="E63:E66"/>
    <mergeCell ref="F63:F66"/>
    <mergeCell ref="L65:L69"/>
    <mergeCell ref="M65:M69"/>
    <mergeCell ref="BG25:BH25"/>
    <mergeCell ref="BI25:BJ25"/>
    <mergeCell ref="BK25:BL25"/>
    <mergeCell ref="L33:L59"/>
    <mergeCell ref="M33:M60"/>
    <mergeCell ref="N33:N60"/>
    <mergeCell ref="O33:O60"/>
    <mergeCell ref="P33:P60"/>
    <mergeCell ref="Q33:Q60"/>
    <mergeCell ref="BE24:BF25"/>
    <mergeCell ref="BA24:BB25"/>
    <mergeCell ref="BC24:BD25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AM24:AN25"/>
    <mergeCell ref="AO24:AP25"/>
    <mergeCell ref="AQ24:AR25"/>
    <mergeCell ref="AS24:AT25"/>
    <mergeCell ref="AU24:AV25"/>
    <mergeCell ref="AW24:AX25"/>
    <mergeCell ref="AY24:AZ25"/>
    <mergeCell ref="A23:F24"/>
    <mergeCell ref="G23:K24"/>
    <mergeCell ref="L23:BF23"/>
    <mergeCell ref="BG23:BL24"/>
    <mergeCell ref="L24:L26"/>
    <mergeCell ref="M24:M26"/>
    <mergeCell ref="N24:N26"/>
    <mergeCell ref="O24:O26"/>
    <mergeCell ref="P24:P26"/>
    <mergeCell ref="Q24:Q26"/>
    <mergeCell ref="R24:R26"/>
    <mergeCell ref="S24:S26"/>
    <mergeCell ref="T24:T26"/>
    <mergeCell ref="U24:U26"/>
    <mergeCell ref="V24:V26"/>
    <mergeCell ref="W24:W26"/>
    <mergeCell ref="X24:X26"/>
    <mergeCell ref="Y24:Z25"/>
    <mergeCell ref="AA24:AB25"/>
    <mergeCell ref="AC24:AD25"/>
    <mergeCell ref="AE24:AF25"/>
    <mergeCell ref="AG24:AH25"/>
    <mergeCell ref="AI24:AJ25"/>
    <mergeCell ref="AK24:AL25"/>
    <mergeCell ref="A20:B22"/>
    <mergeCell ref="D20:V20"/>
    <mergeCell ref="W20:AP20"/>
    <mergeCell ref="AQ20:BJ20"/>
    <mergeCell ref="BK20:BL20"/>
    <mergeCell ref="D21:V21"/>
    <mergeCell ref="W21:AP21"/>
    <mergeCell ref="AQ21:BJ21"/>
    <mergeCell ref="BK21:BL21"/>
    <mergeCell ref="D22:V22"/>
    <mergeCell ref="W22:AP22"/>
    <mergeCell ref="AQ22:BJ22"/>
    <mergeCell ref="A17:B19"/>
    <mergeCell ref="D17:V17"/>
    <mergeCell ref="W17:AP17"/>
    <mergeCell ref="AQ17:BJ17"/>
    <mergeCell ref="BK17:BL17"/>
    <mergeCell ref="D18:V18"/>
    <mergeCell ref="W18:AP18"/>
    <mergeCell ref="AQ18:BJ18"/>
    <mergeCell ref="BK18:BL18"/>
    <mergeCell ref="D19:V19"/>
    <mergeCell ref="W19:AP19"/>
    <mergeCell ref="AQ19:BJ19"/>
    <mergeCell ref="BK19:BL19"/>
    <mergeCell ref="A15:B15"/>
    <mergeCell ref="C15:V15"/>
    <mergeCell ref="W15:AP15"/>
    <mergeCell ref="AQ15:BJ15"/>
    <mergeCell ref="BK15:BL15"/>
    <mergeCell ref="A16:B16"/>
    <mergeCell ref="D16:V16"/>
    <mergeCell ref="W16:AP16"/>
    <mergeCell ref="AQ16:BJ16"/>
    <mergeCell ref="BK16:BL16"/>
    <mergeCell ref="A13:B13"/>
    <mergeCell ref="C13:V13"/>
    <mergeCell ref="W13:AP13"/>
    <mergeCell ref="AQ13:BJ13"/>
    <mergeCell ref="BK13:BL13"/>
    <mergeCell ref="A14:B14"/>
    <mergeCell ref="C14:V14"/>
    <mergeCell ref="W14:AP14"/>
    <mergeCell ref="AQ14:BJ14"/>
    <mergeCell ref="BK14:BL14"/>
    <mergeCell ref="A11:B11"/>
    <mergeCell ref="C11:V11"/>
    <mergeCell ref="W11:AP11"/>
    <mergeCell ref="AQ11:BJ11"/>
    <mergeCell ref="BK11:BL11"/>
    <mergeCell ref="A12:B12"/>
    <mergeCell ref="C12:V12"/>
    <mergeCell ref="W12:AP12"/>
    <mergeCell ref="AQ12:BJ12"/>
    <mergeCell ref="BK12:BL12"/>
    <mergeCell ref="A6:L7"/>
    <mergeCell ref="A9:B9"/>
    <mergeCell ref="C9:V9"/>
    <mergeCell ref="W9:AP9"/>
    <mergeCell ref="AQ9:BJ9"/>
    <mergeCell ref="BK9:BL9"/>
    <mergeCell ref="A10:B10"/>
    <mergeCell ref="C10:V10"/>
    <mergeCell ref="W10:AP10"/>
    <mergeCell ref="AQ10:BJ10"/>
    <mergeCell ref="BK10:BL10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Roman,Normal"&amp;12&amp;Kffffff&amp;A</oddHeader>
    <oddFooter>&amp;C&amp;"Times New Roman,Normal"&amp;12&amp;KffffffPágina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09"/>
  <sheetViews>
    <sheetView topLeftCell="A16" zoomScale="150" zoomScaleNormal="150" workbookViewId="0">
      <selection activeCell="P13" sqref="P13"/>
    </sheetView>
  </sheetViews>
  <sheetFormatPr baseColWidth="10" defaultColWidth="14.7109375" defaultRowHeight="15" x14ac:dyDescent="0.25"/>
  <cols>
    <col min="1" max="1" width="10.7109375" customWidth="1"/>
    <col min="2" max="2" width="35" customWidth="1"/>
    <col min="3" max="3" width="17.7109375" customWidth="1"/>
    <col min="4" max="4" width="13.7109375" customWidth="1"/>
    <col min="5" max="5" width="12.85546875" customWidth="1"/>
    <col min="6" max="6" width="14.28515625" customWidth="1"/>
    <col min="7" max="7" width="13.5703125" customWidth="1"/>
    <col min="10" max="10" width="13" customWidth="1"/>
    <col min="11" max="11" width="12.42578125" customWidth="1"/>
    <col min="12" max="12" width="14" customWidth="1"/>
    <col min="13" max="13" width="14.140625" customWidth="1"/>
    <col min="14" max="14" width="14.28515625" customWidth="1"/>
    <col min="15" max="15" width="13.140625" customWidth="1"/>
    <col min="16" max="16" width="14.28515625" customWidth="1"/>
    <col min="17" max="17" width="15.85546875" customWidth="1"/>
    <col min="18" max="18" width="16.5703125" customWidth="1"/>
    <col min="19" max="26" width="10.7109375" customWidth="1"/>
  </cols>
  <sheetData>
    <row r="1" spans="1:18" ht="39.6" customHeight="1" x14ac:dyDescent="0.25">
      <c r="A1" s="275" t="s">
        <v>289</v>
      </c>
      <c r="B1" s="275" t="s">
        <v>290</v>
      </c>
      <c r="C1" s="276" t="s">
        <v>291</v>
      </c>
      <c r="D1" s="277" t="s">
        <v>292</v>
      </c>
      <c r="E1" s="277" t="s">
        <v>293</v>
      </c>
      <c r="F1" s="277" t="s">
        <v>294</v>
      </c>
      <c r="G1" s="277" t="s">
        <v>295</v>
      </c>
      <c r="H1" s="277" t="s">
        <v>53</v>
      </c>
      <c r="I1" s="277" t="s">
        <v>54</v>
      </c>
      <c r="J1" s="277" t="s">
        <v>56</v>
      </c>
      <c r="K1" s="277" t="s">
        <v>57</v>
      </c>
      <c r="L1" s="277" t="s">
        <v>58</v>
      </c>
      <c r="M1" s="277" t="s">
        <v>60</v>
      </c>
      <c r="N1" s="277" t="s">
        <v>61</v>
      </c>
      <c r="O1" s="277" t="s">
        <v>62</v>
      </c>
    </row>
    <row r="2" spans="1:18" ht="27" customHeight="1" x14ac:dyDescent="0.25">
      <c r="A2" s="278" t="s">
        <v>296</v>
      </c>
      <c r="B2" s="279" t="s">
        <v>297</v>
      </c>
      <c r="C2" s="280">
        <v>2286540</v>
      </c>
      <c r="D2" s="281">
        <v>190545</v>
      </c>
      <c r="E2" s="281">
        <f t="shared" ref="E2:O2" si="0">D2</f>
        <v>190545</v>
      </c>
      <c r="F2" s="281">
        <f t="shared" si="0"/>
        <v>190545</v>
      </c>
      <c r="G2" s="281">
        <f t="shared" si="0"/>
        <v>190545</v>
      </c>
      <c r="H2" s="281">
        <f t="shared" si="0"/>
        <v>190545</v>
      </c>
      <c r="I2" s="281">
        <f t="shared" si="0"/>
        <v>190545</v>
      </c>
      <c r="J2" s="281">
        <f t="shared" si="0"/>
        <v>190545</v>
      </c>
      <c r="K2" s="281">
        <f t="shared" si="0"/>
        <v>190545</v>
      </c>
      <c r="L2" s="281">
        <f t="shared" si="0"/>
        <v>190545</v>
      </c>
      <c r="M2" s="281">
        <f t="shared" si="0"/>
        <v>190545</v>
      </c>
      <c r="N2" s="281">
        <f t="shared" si="0"/>
        <v>190545</v>
      </c>
      <c r="O2" s="282">
        <f t="shared" si="0"/>
        <v>190545</v>
      </c>
      <c r="P2" s="283">
        <f t="shared" ref="P2:P14" si="1">SUM(D2:O2)</f>
        <v>2286540</v>
      </c>
      <c r="Q2" s="284">
        <f t="shared" ref="Q2:Q40" si="2">+P2-C2</f>
        <v>0</v>
      </c>
    </row>
    <row r="3" spans="1:18" ht="46.35" customHeight="1" x14ac:dyDescent="0.25">
      <c r="A3" s="278" t="s">
        <v>298</v>
      </c>
      <c r="B3" s="279" t="s">
        <v>299</v>
      </c>
      <c r="C3" s="280">
        <v>10489864</v>
      </c>
      <c r="D3" s="281">
        <v>874155</v>
      </c>
      <c r="E3" s="281">
        <f t="shared" ref="E3:N3" si="3">D3</f>
        <v>874155</v>
      </c>
      <c r="F3" s="281">
        <f t="shared" si="3"/>
        <v>874155</v>
      </c>
      <c r="G3" s="281">
        <f t="shared" si="3"/>
        <v>874155</v>
      </c>
      <c r="H3" s="281">
        <f t="shared" si="3"/>
        <v>874155</v>
      </c>
      <c r="I3" s="281">
        <f t="shared" si="3"/>
        <v>874155</v>
      </c>
      <c r="J3" s="281">
        <f t="shared" si="3"/>
        <v>874155</v>
      </c>
      <c r="K3" s="281">
        <f t="shared" si="3"/>
        <v>874155</v>
      </c>
      <c r="L3" s="281">
        <f t="shared" si="3"/>
        <v>874155</v>
      </c>
      <c r="M3" s="281">
        <f t="shared" si="3"/>
        <v>874155</v>
      </c>
      <c r="N3" s="281">
        <f t="shared" si="3"/>
        <v>874155</v>
      </c>
      <c r="O3" s="281">
        <v>874159</v>
      </c>
      <c r="P3" s="283">
        <f t="shared" si="1"/>
        <v>10489864</v>
      </c>
      <c r="Q3" s="285">
        <f t="shared" si="2"/>
        <v>0</v>
      </c>
    </row>
    <row r="4" spans="1:18" ht="27" customHeight="1" x14ac:dyDescent="0.25">
      <c r="A4" s="278" t="s">
        <v>300</v>
      </c>
      <c r="B4" s="279" t="s">
        <v>301</v>
      </c>
      <c r="C4" s="280">
        <v>5806695</v>
      </c>
      <c r="D4" s="281">
        <v>483891</v>
      </c>
      <c r="E4" s="281">
        <f t="shared" ref="E4:N4" si="4">D4</f>
        <v>483891</v>
      </c>
      <c r="F4" s="281">
        <f t="shared" si="4"/>
        <v>483891</v>
      </c>
      <c r="G4" s="281">
        <f t="shared" si="4"/>
        <v>483891</v>
      </c>
      <c r="H4" s="281">
        <f t="shared" si="4"/>
        <v>483891</v>
      </c>
      <c r="I4" s="281">
        <f t="shared" si="4"/>
        <v>483891</v>
      </c>
      <c r="J4" s="281">
        <f t="shared" si="4"/>
        <v>483891</v>
      </c>
      <c r="K4" s="281">
        <f t="shared" si="4"/>
        <v>483891</v>
      </c>
      <c r="L4" s="281">
        <f t="shared" si="4"/>
        <v>483891</v>
      </c>
      <c r="M4" s="281">
        <f t="shared" si="4"/>
        <v>483891</v>
      </c>
      <c r="N4" s="281">
        <f t="shared" si="4"/>
        <v>483891</v>
      </c>
      <c r="O4" s="281">
        <v>483894</v>
      </c>
      <c r="P4" s="283">
        <f t="shared" si="1"/>
        <v>5806695</v>
      </c>
      <c r="Q4" s="284">
        <f t="shared" si="2"/>
        <v>0</v>
      </c>
    </row>
    <row r="5" spans="1:18" ht="27" customHeight="1" x14ac:dyDescent="0.25">
      <c r="A5" s="278" t="s">
        <v>302</v>
      </c>
      <c r="B5" s="279" t="s">
        <v>303</v>
      </c>
      <c r="C5" s="280">
        <v>190545</v>
      </c>
      <c r="D5" s="281">
        <v>0</v>
      </c>
      <c r="E5" s="281">
        <v>0</v>
      </c>
      <c r="F5" s="281">
        <v>0</v>
      </c>
      <c r="G5" s="281">
        <v>0</v>
      </c>
      <c r="H5" s="281">
        <v>0</v>
      </c>
      <c r="I5" s="281">
        <v>0</v>
      </c>
      <c r="J5" s="281">
        <v>0</v>
      </c>
      <c r="K5" s="281">
        <v>0</v>
      </c>
      <c r="L5" s="281">
        <v>0</v>
      </c>
      <c r="M5" s="281">
        <v>0</v>
      </c>
      <c r="N5" s="281">
        <v>0</v>
      </c>
      <c r="O5" s="281">
        <v>190545</v>
      </c>
      <c r="P5" s="286">
        <f t="shared" si="1"/>
        <v>190545</v>
      </c>
      <c r="Q5" s="284">
        <f t="shared" si="2"/>
        <v>0</v>
      </c>
    </row>
    <row r="6" spans="1:18" ht="27" customHeight="1" x14ac:dyDescent="0.25">
      <c r="A6" s="278" t="s">
        <v>304</v>
      </c>
      <c r="B6" s="279" t="s">
        <v>305</v>
      </c>
      <c r="C6" s="280">
        <v>190545</v>
      </c>
      <c r="D6" s="281">
        <v>0</v>
      </c>
      <c r="E6" s="281">
        <v>0</v>
      </c>
      <c r="F6" s="281">
        <v>0</v>
      </c>
      <c r="G6" s="281">
        <v>0</v>
      </c>
      <c r="H6" s="281">
        <v>0</v>
      </c>
      <c r="I6" s="281">
        <f>C6</f>
        <v>190545</v>
      </c>
      <c r="J6" s="281">
        <v>0</v>
      </c>
      <c r="K6" s="281">
        <v>0</v>
      </c>
      <c r="L6" s="281">
        <v>0</v>
      </c>
      <c r="M6" s="281">
        <v>0</v>
      </c>
      <c r="N6" s="281">
        <v>0</v>
      </c>
      <c r="O6" s="281">
        <v>0</v>
      </c>
      <c r="P6" s="286">
        <f t="shared" si="1"/>
        <v>190545</v>
      </c>
      <c r="Q6" s="284">
        <f t="shared" si="2"/>
        <v>0</v>
      </c>
    </row>
    <row r="7" spans="1:18" ht="27" customHeight="1" x14ac:dyDescent="0.25">
      <c r="A7" s="278" t="s">
        <v>306</v>
      </c>
      <c r="B7" s="279" t="s">
        <v>307</v>
      </c>
      <c r="C7" s="280">
        <v>1319073</v>
      </c>
      <c r="D7" s="281">
        <v>0</v>
      </c>
      <c r="E7" s="281">
        <v>0</v>
      </c>
      <c r="F7" s="281">
        <v>0</v>
      </c>
      <c r="G7" s="281">
        <v>0</v>
      </c>
      <c r="H7" s="281">
        <v>0</v>
      </c>
      <c r="I7" s="281">
        <v>0</v>
      </c>
      <c r="J7" s="281">
        <v>0</v>
      </c>
      <c r="K7" s="281">
        <v>0</v>
      </c>
      <c r="L7" s="281">
        <v>0</v>
      </c>
      <c r="M7" s="281">
        <v>0</v>
      </c>
      <c r="N7" s="281">
        <v>0</v>
      </c>
      <c r="O7" s="281">
        <f>C7</f>
        <v>1319073</v>
      </c>
      <c r="P7" s="286">
        <f t="shared" si="1"/>
        <v>1319073</v>
      </c>
      <c r="Q7" s="284">
        <f t="shared" si="2"/>
        <v>0</v>
      </c>
    </row>
    <row r="8" spans="1:18" ht="27" customHeight="1" x14ac:dyDescent="0.25">
      <c r="A8" s="278" t="s">
        <v>308</v>
      </c>
      <c r="B8" s="279" t="s">
        <v>309</v>
      </c>
      <c r="C8" s="280">
        <v>1319073</v>
      </c>
      <c r="D8" s="281">
        <v>0</v>
      </c>
      <c r="E8" s="281">
        <v>0</v>
      </c>
      <c r="F8" s="281">
        <v>0</v>
      </c>
      <c r="G8" s="281">
        <v>0</v>
      </c>
      <c r="H8" s="281">
        <v>0</v>
      </c>
      <c r="I8" s="281">
        <f>C8</f>
        <v>1319073</v>
      </c>
      <c r="J8" s="281">
        <v>0</v>
      </c>
      <c r="K8" s="281">
        <v>0</v>
      </c>
      <c r="L8" s="281">
        <v>0</v>
      </c>
      <c r="M8" s="281">
        <v>0</v>
      </c>
      <c r="N8" s="281">
        <v>0</v>
      </c>
      <c r="O8" s="281">
        <v>0</v>
      </c>
      <c r="P8" s="286">
        <f t="shared" si="1"/>
        <v>1319073</v>
      </c>
      <c r="Q8" s="284">
        <f t="shared" si="2"/>
        <v>0</v>
      </c>
    </row>
    <row r="9" spans="1:18" ht="31.35" customHeight="1" x14ac:dyDescent="0.25">
      <c r="A9" s="278" t="s">
        <v>310</v>
      </c>
      <c r="B9" s="279" t="s">
        <v>311</v>
      </c>
      <c r="C9" s="280">
        <v>1394807</v>
      </c>
      <c r="D9" s="281">
        <v>232467</v>
      </c>
      <c r="E9" s="281">
        <f t="shared" ref="E9:H12" si="5">D9</f>
        <v>232467</v>
      </c>
      <c r="F9" s="281">
        <f t="shared" si="5"/>
        <v>232467</v>
      </c>
      <c r="G9" s="281">
        <f t="shared" si="5"/>
        <v>232467</v>
      </c>
      <c r="H9" s="281">
        <f t="shared" si="5"/>
        <v>232467</v>
      </c>
      <c r="I9" s="281">
        <v>232472</v>
      </c>
      <c r="J9" s="281">
        <v>0</v>
      </c>
      <c r="K9" s="281">
        <v>0</v>
      </c>
      <c r="L9" s="281">
        <v>0</v>
      </c>
      <c r="M9" s="281">
        <v>0</v>
      </c>
      <c r="N9" s="281">
        <v>0</v>
      </c>
      <c r="O9" s="281">
        <v>0</v>
      </c>
      <c r="P9" s="283">
        <f t="shared" si="1"/>
        <v>1394807</v>
      </c>
      <c r="Q9" s="284">
        <f t="shared" si="2"/>
        <v>0</v>
      </c>
    </row>
    <row r="10" spans="1:18" ht="70.900000000000006" customHeight="1" x14ac:dyDescent="0.25">
      <c r="A10" s="278" t="s">
        <v>312</v>
      </c>
      <c r="B10" s="279" t="s">
        <v>313</v>
      </c>
      <c r="C10" s="280">
        <v>331550</v>
      </c>
      <c r="D10" s="281">
        <v>27629</v>
      </c>
      <c r="E10" s="281">
        <f t="shared" si="5"/>
        <v>27629</v>
      </c>
      <c r="F10" s="281">
        <f t="shared" si="5"/>
        <v>27629</v>
      </c>
      <c r="G10" s="281">
        <f t="shared" si="5"/>
        <v>27629</v>
      </c>
      <c r="H10" s="281">
        <f t="shared" si="5"/>
        <v>27629</v>
      </c>
      <c r="I10" s="281">
        <f t="shared" ref="I10:N12" si="6">H10</f>
        <v>27629</v>
      </c>
      <c r="J10" s="281">
        <f t="shared" si="6"/>
        <v>27629</v>
      </c>
      <c r="K10" s="281">
        <f t="shared" si="6"/>
        <v>27629</v>
      </c>
      <c r="L10" s="281">
        <f t="shared" si="6"/>
        <v>27629</v>
      </c>
      <c r="M10" s="281">
        <f t="shared" si="6"/>
        <v>27629</v>
      </c>
      <c r="N10" s="281">
        <f t="shared" si="6"/>
        <v>27629</v>
      </c>
      <c r="O10" s="281">
        <v>27631</v>
      </c>
      <c r="P10" s="283">
        <f t="shared" si="1"/>
        <v>331550</v>
      </c>
      <c r="Q10" s="285">
        <f t="shared" si="2"/>
        <v>0</v>
      </c>
    </row>
    <row r="11" spans="1:18" ht="41.85" customHeight="1" x14ac:dyDescent="0.25">
      <c r="A11" s="287" t="s">
        <v>314</v>
      </c>
      <c r="B11" s="288" t="s">
        <v>315</v>
      </c>
      <c r="C11" s="280">
        <v>3349706</v>
      </c>
      <c r="D11" s="289">
        <v>279142</v>
      </c>
      <c r="E11" s="289">
        <f t="shared" si="5"/>
        <v>279142</v>
      </c>
      <c r="F11" s="289">
        <f t="shared" si="5"/>
        <v>279142</v>
      </c>
      <c r="G11" s="289">
        <f t="shared" si="5"/>
        <v>279142</v>
      </c>
      <c r="H11" s="289">
        <f t="shared" si="5"/>
        <v>279142</v>
      </c>
      <c r="I11" s="289">
        <f t="shared" si="6"/>
        <v>279142</v>
      </c>
      <c r="J11" s="289">
        <f t="shared" si="6"/>
        <v>279142</v>
      </c>
      <c r="K11" s="289">
        <f t="shared" si="6"/>
        <v>279142</v>
      </c>
      <c r="L11" s="289">
        <f t="shared" si="6"/>
        <v>279142</v>
      </c>
      <c r="M11" s="289">
        <f t="shared" si="6"/>
        <v>279142</v>
      </c>
      <c r="N11" s="289">
        <f t="shared" si="6"/>
        <v>279142</v>
      </c>
      <c r="O11" s="289">
        <v>279144</v>
      </c>
      <c r="P11" s="283">
        <f t="shared" si="1"/>
        <v>3349706</v>
      </c>
      <c r="Q11" s="285">
        <f t="shared" si="2"/>
        <v>0</v>
      </c>
    </row>
    <row r="12" spans="1:18" ht="27" customHeight="1" x14ac:dyDescent="0.25">
      <c r="A12" s="278" t="s">
        <v>316</v>
      </c>
      <c r="B12" s="279" t="s">
        <v>317</v>
      </c>
      <c r="C12" s="280">
        <v>311550</v>
      </c>
      <c r="D12" s="289">
        <v>25962</v>
      </c>
      <c r="E12" s="289">
        <f t="shared" si="5"/>
        <v>25962</v>
      </c>
      <c r="F12" s="289">
        <f t="shared" si="5"/>
        <v>25962</v>
      </c>
      <c r="G12" s="289">
        <f t="shared" si="5"/>
        <v>25962</v>
      </c>
      <c r="H12" s="289">
        <f t="shared" si="5"/>
        <v>25962</v>
      </c>
      <c r="I12" s="289">
        <f t="shared" si="6"/>
        <v>25962</v>
      </c>
      <c r="J12" s="289">
        <f t="shared" si="6"/>
        <v>25962</v>
      </c>
      <c r="K12" s="289">
        <f t="shared" si="6"/>
        <v>25962</v>
      </c>
      <c r="L12" s="289">
        <f t="shared" si="6"/>
        <v>25962</v>
      </c>
      <c r="M12" s="289">
        <f t="shared" si="6"/>
        <v>25962</v>
      </c>
      <c r="N12" s="289">
        <f t="shared" si="6"/>
        <v>25962</v>
      </c>
      <c r="O12" s="290">
        <v>25968</v>
      </c>
      <c r="P12" s="283">
        <f t="shared" si="1"/>
        <v>311550</v>
      </c>
      <c r="Q12" s="285">
        <f t="shared" si="2"/>
        <v>0</v>
      </c>
      <c r="R12" s="291">
        <f>SUM(P2:P12)</f>
        <v>26989948</v>
      </c>
    </row>
    <row r="13" spans="1:18" ht="27" customHeight="1" x14ac:dyDescent="0.25">
      <c r="A13" s="292">
        <v>22400</v>
      </c>
      <c r="B13" s="293" t="s">
        <v>111</v>
      </c>
      <c r="C13" s="280">
        <v>0</v>
      </c>
      <c r="D13" s="289">
        <v>0</v>
      </c>
      <c r="E13" s="289">
        <v>0</v>
      </c>
      <c r="F13" s="289">
        <v>0</v>
      </c>
      <c r="G13" s="289">
        <v>248000</v>
      </c>
      <c r="H13" s="289">
        <v>0</v>
      </c>
      <c r="I13" s="289">
        <v>0</v>
      </c>
      <c r="J13" s="289">
        <v>0</v>
      </c>
      <c r="K13" s="289">
        <v>0</v>
      </c>
      <c r="L13" s="289">
        <v>0</v>
      </c>
      <c r="M13" s="289">
        <v>0</v>
      </c>
      <c r="N13" s="289">
        <v>0</v>
      </c>
      <c r="O13" s="290">
        <v>0</v>
      </c>
      <c r="P13" s="283">
        <f t="shared" si="1"/>
        <v>248000</v>
      </c>
      <c r="Q13" s="285">
        <f t="shared" si="2"/>
        <v>248000</v>
      </c>
      <c r="R13" s="291"/>
    </row>
    <row r="14" spans="1:18" ht="27" customHeight="1" x14ac:dyDescent="0.25">
      <c r="A14" s="294" t="s">
        <v>318</v>
      </c>
      <c r="B14" s="295" t="s">
        <v>319</v>
      </c>
      <c r="C14" s="280">
        <v>50000</v>
      </c>
      <c r="D14" s="296">
        <v>0</v>
      </c>
      <c r="E14" s="296">
        <v>0</v>
      </c>
      <c r="F14" s="296">
        <v>0</v>
      </c>
      <c r="G14" s="297">
        <v>16000</v>
      </c>
      <c r="H14" s="296">
        <v>0</v>
      </c>
      <c r="I14" s="296">
        <v>0</v>
      </c>
      <c r="J14" s="296">
        <v>0</v>
      </c>
      <c r="K14" s="296">
        <v>16000</v>
      </c>
      <c r="L14" s="296">
        <v>0</v>
      </c>
      <c r="M14" s="296">
        <v>0</v>
      </c>
      <c r="N14" s="296">
        <v>18000</v>
      </c>
      <c r="O14" s="296">
        <v>0</v>
      </c>
      <c r="P14" s="283">
        <f t="shared" si="1"/>
        <v>50000</v>
      </c>
      <c r="Q14" s="285">
        <f t="shared" si="2"/>
        <v>0</v>
      </c>
    </row>
    <row r="15" spans="1:18" ht="27" customHeight="1" x14ac:dyDescent="0.25">
      <c r="A15" s="294" t="s">
        <v>320</v>
      </c>
      <c r="B15" s="295" t="s">
        <v>321</v>
      </c>
      <c r="C15" s="280">
        <v>50000</v>
      </c>
      <c r="D15" s="296">
        <v>0</v>
      </c>
      <c r="E15" s="296">
        <v>0</v>
      </c>
      <c r="F15" s="296">
        <v>0</v>
      </c>
      <c r="G15" s="296">
        <v>0</v>
      </c>
      <c r="H15" s="296">
        <v>50000</v>
      </c>
      <c r="I15" s="296">
        <v>0</v>
      </c>
      <c r="J15" s="296">
        <v>0</v>
      </c>
      <c r="K15" s="296">
        <v>0</v>
      </c>
      <c r="L15" s="296">
        <v>0</v>
      </c>
      <c r="M15" s="296">
        <v>0</v>
      </c>
      <c r="N15" s="296">
        <v>0</v>
      </c>
      <c r="O15" s="296">
        <v>0</v>
      </c>
      <c r="P15" s="283">
        <v>50000</v>
      </c>
      <c r="Q15" s="285">
        <f t="shared" si="2"/>
        <v>0</v>
      </c>
    </row>
    <row r="16" spans="1:18" ht="40.35" customHeight="1" x14ac:dyDescent="0.25">
      <c r="A16" s="294" t="s">
        <v>322</v>
      </c>
      <c r="B16" s="295" t="s">
        <v>323</v>
      </c>
      <c r="C16" s="280">
        <v>5000000</v>
      </c>
      <c r="D16" s="296">
        <v>0</v>
      </c>
      <c r="E16" s="296">
        <v>0</v>
      </c>
      <c r="F16" s="296">
        <v>0</v>
      </c>
      <c r="G16" s="296">
        <v>0</v>
      </c>
      <c r="H16" s="296">
        <v>2000000</v>
      </c>
      <c r="I16" s="296">
        <v>0</v>
      </c>
      <c r="J16" s="296">
        <v>2000000</v>
      </c>
      <c r="K16" s="296">
        <v>0</v>
      </c>
      <c r="L16" s="296">
        <v>0</v>
      </c>
      <c r="M16" s="296">
        <v>1000000</v>
      </c>
      <c r="N16" s="296">
        <v>0</v>
      </c>
      <c r="O16" s="296">
        <v>0</v>
      </c>
      <c r="P16" s="283">
        <f t="shared" ref="P16:P39" si="7">SUM(D16:O16)</f>
        <v>5000000</v>
      </c>
      <c r="Q16" s="285">
        <f t="shared" si="2"/>
        <v>0</v>
      </c>
    </row>
    <row r="17" spans="1:17" ht="27" customHeight="1" x14ac:dyDescent="0.25">
      <c r="A17" s="294" t="s">
        <v>324</v>
      </c>
      <c r="B17" s="295" t="s">
        <v>325</v>
      </c>
      <c r="C17" s="280">
        <v>500000</v>
      </c>
      <c r="D17" s="296">
        <v>0</v>
      </c>
      <c r="E17" s="296">
        <v>0</v>
      </c>
      <c r="F17" s="296">
        <v>0</v>
      </c>
      <c r="G17" s="296">
        <v>0</v>
      </c>
      <c r="H17" s="296">
        <v>0</v>
      </c>
      <c r="I17" s="296">
        <v>0</v>
      </c>
      <c r="J17" s="296">
        <v>0</v>
      </c>
      <c r="K17" s="296">
        <v>0</v>
      </c>
      <c r="L17" s="296">
        <v>0</v>
      </c>
      <c r="M17" s="296">
        <v>500000</v>
      </c>
      <c r="N17" s="296">
        <v>0</v>
      </c>
      <c r="O17" s="296">
        <v>0</v>
      </c>
      <c r="P17" s="283">
        <f t="shared" si="7"/>
        <v>500000</v>
      </c>
      <c r="Q17" s="285">
        <f t="shared" si="2"/>
        <v>0</v>
      </c>
    </row>
    <row r="18" spans="1:17" ht="27" customHeight="1" x14ac:dyDescent="0.25">
      <c r="A18" s="294" t="s">
        <v>326</v>
      </c>
      <c r="B18" s="298" t="s">
        <v>327</v>
      </c>
      <c r="C18" s="280">
        <v>500000</v>
      </c>
      <c r="D18" s="296">
        <v>0</v>
      </c>
      <c r="E18" s="296">
        <v>0</v>
      </c>
      <c r="F18" s="296">
        <v>0</v>
      </c>
      <c r="G18" s="296">
        <v>0</v>
      </c>
      <c r="H18" s="296">
        <v>0</v>
      </c>
      <c r="I18" s="296">
        <v>0</v>
      </c>
      <c r="J18" s="296">
        <v>0</v>
      </c>
      <c r="K18" s="296">
        <v>0</v>
      </c>
      <c r="L18" s="296">
        <v>0</v>
      </c>
      <c r="M18" s="296">
        <v>500000</v>
      </c>
      <c r="N18" s="296">
        <v>0</v>
      </c>
      <c r="O18" s="296">
        <v>0</v>
      </c>
      <c r="P18" s="283">
        <f t="shared" si="7"/>
        <v>500000</v>
      </c>
      <c r="Q18" s="285">
        <f t="shared" si="2"/>
        <v>0</v>
      </c>
    </row>
    <row r="19" spans="1:17" ht="27" customHeight="1" x14ac:dyDescent="0.25">
      <c r="A19" s="294" t="s">
        <v>328</v>
      </c>
      <c r="B19" s="295" t="s">
        <v>117</v>
      </c>
      <c r="C19" s="280">
        <v>148950</v>
      </c>
      <c r="D19" s="296">
        <v>0</v>
      </c>
      <c r="E19" s="296">
        <v>0</v>
      </c>
      <c r="F19" s="296">
        <v>0</v>
      </c>
      <c r="G19" s="296">
        <v>0</v>
      </c>
      <c r="H19" s="296">
        <v>0</v>
      </c>
      <c r="I19" s="296">
        <v>50000</v>
      </c>
      <c r="J19" s="296">
        <v>50000</v>
      </c>
      <c r="K19" s="296">
        <v>0</v>
      </c>
      <c r="L19" s="296">
        <v>48950</v>
      </c>
      <c r="M19" s="296">
        <v>0</v>
      </c>
      <c r="N19" s="296">
        <v>0</v>
      </c>
      <c r="O19" s="296">
        <v>0</v>
      </c>
      <c r="P19" s="283">
        <f t="shared" si="7"/>
        <v>148950</v>
      </c>
      <c r="Q19" s="285">
        <f t="shared" si="2"/>
        <v>0</v>
      </c>
    </row>
    <row r="20" spans="1:17" ht="27" customHeight="1" x14ac:dyDescent="0.25">
      <c r="A20" s="294" t="s">
        <v>258</v>
      </c>
      <c r="B20" s="295" t="s">
        <v>118</v>
      </c>
      <c r="C20" s="280">
        <v>2581050</v>
      </c>
      <c r="D20" s="296">
        <v>0</v>
      </c>
      <c r="E20" s="296">
        <v>0</v>
      </c>
      <c r="F20" s="296">
        <v>0</v>
      </c>
      <c r="G20" s="299">
        <v>0</v>
      </c>
      <c r="H20" s="296">
        <v>1000000</v>
      </c>
      <c r="I20" s="296">
        <v>0</v>
      </c>
      <c r="J20" s="296">
        <v>0</v>
      </c>
      <c r="K20" s="296">
        <v>1000000</v>
      </c>
      <c r="L20" s="296">
        <v>0</v>
      </c>
      <c r="M20" s="296">
        <v>581050</v>
      </c>
      <c r="N20" s="296">
        <v>0</v>
      </c>
      <c r="O20" s="296">
        <v>0</v>
      </c>
      <c r="P20" s="283">
        <f t="shared" si="7"/>
        <v>2581050</v>
      </c>
      <c r="Q20" s="285">
        <f t="shared" si="2"/>
        <v>0</v>
      </c>
    </row>
    <row r="21" spans="1:17" ht="27" customHeight="1" x14ac:dyDescent="0.25">
      <c r="A21" s="294" t="s">
        <v>329</v>
      </c>
      <c r="B21" s="295" t="s">
        <v>119</v>
      </c>
      <c r="C21" s="280">
        <v>170000</v>
      </c>
      <c r="D21" s="296">
        <v>0</v>
      </c>
      <c r="E21" s="296">
        <v>0</v>
      </c>
      <c r="F21" s="296">
        <v>0</v>
      </c>
      <c r="G21" s="296">
        <v>0</v>
      </c>
      <c r="H21" s="296">
        <v>0</v>
      </c>
      <c r="I21" s="296">
        <v>50000</v>
      </c>
      <c r="J21" s="296">
        <v>50000</v>
      </c>
      <c r="K21" s="296">
        <v>0</v>
      </c>
      <c r="L21" s="296">
        <v>50000</v>
      </c>
      <c r="M21" s="296">
        <v>20000</v>
      </c>
      <c r="N21" s="296">
        <v>0</v>
      </c>
      <c r="O21" s="296">
        <v>0</v>
      </c>
      <c r="P21" s="283">
        <f t="shared" si="7"/>
        <v>170000</v>
      </c>
      <c r="Q21" s="285">
        <f t="shared" si="2"/>
        <v>0</v>
      </c>
    </row>
    <row r="22" spans="1:17" ht="36.6" customHeight="1" x14ac:dyDescent="0.25">
      <c r="A22" s="294" t="s">
        <v>330</v>
      </c>
      <c r="B22" s="295" t="s">
        <v>331</v>
      </c>
      <c r="C22" s="280">
        <v>2184537</v>
      </c>
      <c r="D22" s="296">
        <v>0</v>
      </c>
      <c r="E22" s="296">
        <v>0</v>
      </c>
      <c r="F22" s="296">
        <v>0</v>
      </c>
      <c r="G22" s="299">
        <v>0</v>
      </c>
      <c r="H22" s="296">
        <v>500000</v>
      </c>
      <c r="I22" s="296">
        <v>0</v>
      </c>
      <c r="J22" s="296">
        <v>500000</v>
      </c>
      <c r="K22" s="296">
        <v>0</v>
      </c>
      <c r="L22" s="296">
        <v>500000</v>
      </c>
      <c r="M22" s="296">
        <v>684537</v>
      </c>
      <c r="N22" s="296">
        <v>0</v>
      </c>
      <c r="O22" s="296">
        <v>0</v>
      </c>
      <c r="P22" s="283">
        <f t="shared" si="7"/>
        <v>2184537</v>
      </c>
      <c r="Q22" s="285">
        <f t="shared" si="2"/>
        <v>0</v>
      </c>
    </row>
    <row r="23" spans="1:17" ht="27" customHeight="1" x14ac:dyDescent="0.25">
      <c r="A23" s="294" t="s">
        <v>332</v>
      </c>
      <c r="B23" s="295" t="s">
        <v>333</v>
      </c>
      <c r="C23" s="280">
        <v>100000</v>
      </c>
      <c r="D23" s="296">
        <v>0</v>
      </c>
      <c r="E23" s="296">
        <v>0</v>
      </c>
      <c r="F23" s="296">
        <v>0</v>
      </c>
      <c r="G23" s="299">
        <v>50000</v>
      </c>
      <c r="H23" s="296">
        <v>0</v>
      </c>
      <c r="I23" s="296">
        <v>0</v>
      </c>
      <c r="J23" s="296">
        <v>50000</v>
      </c>
      <c r="K23" s="296">
        <v>0</v>
      </c>
      <c r="L23" s="296">
        <v>0</v>
      </c>
      <c r="M23" s="296">
        <v>0</v>
      </c>
      <c r="N23" s="296">
        <v>0</v>
      </c>
      <c r="O23" s="296">
        <v>0</v>
      </c>
      <c r="P23" s="283">
        <f t="shared" si="7"/>
        <v>100000</v>
      </c>
      <c r="Q23" s="285">
        <f t="shared" si="2"/>
        <v>0</v>
      </c>
    </row>
    <row r="24" spans="1:17" ht="27" customHeight="1" x14ac:dyDescent="0.25">
      <c r="A24" s="294" t="s">
        <v>334</v>
      </c>
      <c r="B24" s="295" t="s">
        <v>335</v>
      </c>
      <c r="C24" s="280">
        <v>500000</v>
      </c>
      <c r="D24" s="296">
        <v>0</v>
      </c>
      <c r="E24" s="296">
        <v>0</v>
      </c>
      <c r="F24" s="296">
        <v>0</v>
      </c>
      <c r="G24" s="299">
        <v>0</v>
      </c>
      <c r="H24" s="296">
        <v>100000</v>
      </c>
      <c r="I24" s="296">
        <v>100000</v>
      </c>
      <c r="J24" s="296">
        <v>100000</v>
      </c>
      <c r="K24" s="296">
        <v>100000</v>
      </c>
      <c r="L24" s="296">
        <v>0</v>
      </c>
      <c r="M24" s="296">
        <v>100000</v>
      </c>
      <c r="N24" s="296">
        <v>0</v>
      </c>
      <c r="O24" s="296">
        <v>0</v>
      </c>
      <c r="P24" s="283">
        <f t="shared" si="7"/>
        <v>500000</v>
      </c>
      <c r="Q24" s="285">
        <f t="shared" si="2"/>
        <v>0</v>
      </c>
    </row>
    <row r="25" spans="1:17" ht="27" customHeight="1" x14ac:dyDescent="0.25">
      <c r="A25" s="294" t="s">
        <v>336</v>
      </c>
      <c r="B25" s="295" t="s">
        <v>124</v>
      </c>
      <c r="C25" s="280">
        <v>50000</v>
      </c>
      <c r="D25" s="296">
        <v>0</v>
      </c>
      <c r="E25" s="296">
        <v>0</v>
      </c>
      <c r="F25" s="296">
        <v>0</v>
      </c>
      <c r="G25" s="299">
        <v>0</v>
      </c>
      <c r="H25" s="296">
        <v>0</v>
      </c>
      <c r="I25" s="296">
        <v>50000</v>
      </c>
      <c r="J25" s="296">
        <v>0</v>
      </c>
      <c r="K25" s="296">
        <v>0</v>
      </c>
      <c r="L25" s="296">
        <v>0</v>
      </c>
      <c r="M25" s="296">
        <v>0</v>
      </c>
      <c r="N25" s="296">
        <v>0</v>
      </c>
      <c r="O25" s="296">
        <v>0</v>
      </c>
      <c r="P25" s="283">
        <f t="shared" si="7"/>
        <v>50000</v>
      </c>
      <c r="Q25" s="285">
        <f t="shared" si="2"/>
        <v>0</v>
      </c>
    </row>
    <row r="26" spans="1:17" ht="27" customHeight="1" x14ac:dyDescent="0.25">
      <c r="A26" s="294" t="s">
        <v>337</v>
      </c>
      <c r="B26" s="295" t="s">
        <v>125</v>
      </c>
      <c r="C26" s="280">
        <v>50000</v>
      </c>
      <c r="D26" s="296">
        <v>0</v>
      </c>
      <c r="E26" s="296">
        <v>0</v>
      </c>
      <c r="F26" s="296">
        <v>0</v>
      </c>
      <c r="G26" s="299">
        <v>0</v>
      </c>
      <c r="H26" s="296">
        <v>0</v>
      </c>
      <c r="I26" s="296">
        <v>50000</v>
      </c>
      <c r="J26" s="296">
        <v>0</v>
      </c>
      <c r="K26" s="296">
        <v>0</v>
      </c>
      <c r="L26" s="296">
        <v>0</v>
      </c>
      <c r="M26" s="296">
        <v>0</v>
      </c>
      <c r="N26" s="296">
        <v>0</v>
      </c>
      <c r="O26" s="296">
        <v>0</v>
      </c>
      <c r="P26" s="283">
        <f t="shared" si="7"/>
        <v>50000</v>
      </c>
      <c r="Q26" s="285">
        <f t="shared" si="2"/>
        <v>0</v>
      </c>
    </row>
    <row r="27" spans="1:17" ht="27" customHeight="1" x14ac:dyDescent="0.25">
      <c r="A27" s="294" t="s">
        <v>338</v>
      </c>
      <c r="B27" s="295" t="s">
        <v>339</v>
      </c>
      <c r="C27" s="280">
        <v>383533</v>
      </c>
      <c r="D27" s="296">
        <v>0</v>
      </c>
      <c r="E27" s="296">
        <v>0</v>
      </c>
      <c r="F27" s="296">
        <v>63533</v>
      </c>
      <c r="G27" s="296">
        <v>80000</v>
      </c>
      <c r="H27" s="296">
        <v>0</v>
      </c>
      <c r="I27" s="296">
        <v>80000</v>
      </c>
      <c r="J27" s="296">
        <v>0</v>
      </c>
      <c r="K27" s="296">
        <v>80000</v>
      </c>
      <c r="L27" s="296">
        <v>0</v>
      </c>
      <c r="M27" s="296">
        <v>80000</v>
      </c>
      <c r="N27" s="296">
        <v>0</v>
      </c>
      <c r="O27" s="296">
        <v>0</v>
      </c>
      <c r="P27" s="283">
        <f t="shared" si="7"/>
        <v>383533</v>
      </c>
      <c r="Q27" s="285">
        <f t="shared" si="2"/>
        <v>0</v>
      </c>
    </row>
    <row r="28" spans="1:17" ht="27" customHeight="1" x14ac:dyDescent="0.25">
      <c r="A28" s="294" t="s">
        <v>340</v>
      </c>
      <c r="B28" s="295" t="s">
        <v>341</v>
      </c>
      <c r="C28" s="280">
        <v>50000</v>
      </c>
      <c r="D28" s="296">
        <v>0</v>
      </c>
      <c r="E28" s="296">
        <v>0</v>
      </c>
      <c r="F28" s="296">
        <v>0</v>
      </c>
      <c r="G28" s="300">
        <v>25000</v>
      </c>
      <c r="H28" s="296">
        <v>0</v>
      </c>
      <c r="I28" s="296">
        <v>0</v>
      </c>
      <c r="J28" s="296">
        <v>0</v>
      </c>
      <c r="K28" s="296">
        <v>0</v>
      </c>
      <c r="L28" s="296">
        <v>25000</v>
      </c>
      <c r="M28" s="296">
        <v>0</v>
      </c>
      <c r="N28" s="296">
        <v>0</v>
      </c>
      <c r="O28" s="296">
        <v>0</v>
      </c>
      <c r="P28" s="283">
        <f t="shared" si="7"/>
        <v>50000</v>
      </c>
      <c r="Q28" s="285">
        <f t="shared" si="2"/>
        <v>0</v>
      </c>
    </row>
    <row r="29" spans="1:17" ht="27" customHeight="1" x14ac:dyDescent="0.25">
      <c r="A29" s="294" t="s">
        <v>342</v>
      </c>
      <c r="B29" s="295" t="s">
        <v>287</v>
      </c>
      <c r="C29" s="280">
        <v>67000</v>
      </c>
      <c r="D29" s="296">
        <v>0</v>
      </c>
      <c r="E29" s="296">
        <v>0</v>
      </c>
      <c r="F29" s="296">
        <v>0</v>
      </c>
      <c r="G29" s="300">
        <v>0</v>
      </c>
      <c r="H29" s="296">
        <v>30000</v>
      </c>
      <c r="I29" s="296">
        <v>0</v>
      </c>
      <c r="J29" s="296">
        <v>0</v>
      </c>
      <c r="K29" s="296">
        <v>0</v>
      </c>
      <c r="L29" s="296">
        <v>37000</v>
      </c>
      <c r="M29" s="296">
        <v>0</v>
      </c>
      <c r="N29" s="296">
        <v>0</v>
      </c>
      <c r="O29" s="296">
        <v>0</v>
      </c>
      <c r="P29" s="283">
        <f t="shared" si="7"/>
        <v>67000</v>
      </c>
      <c r="Q29" s="285">
        <f t="shared" si="2"/>
        <v>0</v>
      </c>
    </row>
    <row r="30" spans="1:17" ht="27" customHeight="1" x14ac:dyDescent="0.25">
      <c r="A30" s="294" t="s">
        <v>343</v>
      </c>
      <c r="B30" s="295" t="s">
        <v>129</v>
      </c>
      <c r="C30" s="280">
        <v>10000</v>
      </c>
      <c r="D30" s="296">
        <v>0</v>
      </c>
      <c r="E30" s="296">
        <v>0</v>
      </c>
      <c r="F30" s="296">
        <v>0</v>
      </c>
      <c r="G30" s="300">
        <v>0</v>
      </c>
      <c r="H30" s="296">
        <v>0</v>
      </c>
      <c r="I30" s="296">
        <v>10000</v>
      </c>
      <c r="J30" s="296">
        <v>0</v>
      </c>
      <c r="K30" s="296">
        <v>0</v>
      </c>
      <c r="L30" s="296">
        <v>0</v>
      </c>
      <c r="M30" s="296">
        <v>0</v>
      </c>
      <c r="N30" s="296">
        <v>0</v>
      </c>
      <c r="O30" s="296">
        <v>0</v>
      </c>
      <c r="P30" s="283">
        <f t="shared" si="7"/>
        <v>10000</v>
      </c>
      <c r="Q30" s="285">
        <f t="shared" si="2"/>
        <v>0</v>
      </c>
    </row>
    <row r="31" spans="1:17" ht="27" customHeight="1" x14ac:dyDescent="0.25">
      <c r="A31" s="294" t="s">
        <v>344</v>
      </c>
      <c r="B31" s="295" t="s">
        <v>130</v>
      </c>
      <c r="C31" s="280">
        <v>150000</v>
      </c>
      <c r="D31" s="296">
        <v>0</v>
      </c>
      <c r="E31" s="296">
        <v>0</v>
      </c>
      <c r="F31" s="296">
        <v>0</v>
      </c>
      <c r="G31" s="300">
        <v>0</v>
      </c>
      <c r="H31" s="296">
        <v>0</v>
      </c>
      <c r="I31" s="296">
        <v>75000</v>
      </c>
      <c r="J31" s="296">
        <v>0</v>
      </c>
      <c r="K31" s="296">
        <v>0</v>
      </c>
      <c r="L31" s="296">
        <v>75000</v>
      </c>
      <c r="M31" s="296">
        <v>0</v>
      </c>
      <c r="N31" s="296">
        <v>0</v>
      </c>
      <c r="O31" s="296">
        <v>0</v>
      </c>
      <c r="P31" s="283">
        <f t="shared" si="7"/>
        <v>150000</v>
      </c>
      <c r="Q31" s="285">
        <f t="shared" si="2"/>
        <v>0</v>
      </c>
    </row>
    <row r="32" spans="1:17" ht="27" customHeight="1" x14ac:dyDescent="0.25">
      <c r="A32" s="294" t="s">
        <v>345</v>
      </c>
      <c r="B32" s="298" t="s">
        <v>346</v>
      </c>
      <c r="C32" s="280">
        <v>300000</v>
      </c>
      <c r="D32" s="296">
        <v>0</v>
      </c>
      <c r="E32" s="296">
        <v>0</v>
      </c>
      <c r="F32" s="296">
        <v>0</v>
      </c>
      <c r="G32" s="296">
        <v>0</v>
      </c>
      <c r="H32" s="296">
        <v>100000</v>
      </c>
      <c r="I32" s="296">
        <v>0</v>
      </c>
      <c r="J32" s="296">
        <v>0</v>
      </c>
      <c r="K32" s="296">
        <v>100000</v>
      </c>
      <c r="L32" s="296">
        <v>0</v>
      </c>
      <c r="M32" s="296">
        <v>100000</v>
      </c>
      <c r="N32" s="296">
        <v>0</v>
      </c>
      <c r="O32" s="296">
        <v>0</v>
      </c>
      <c r="P32" s="283">
        <f t="shared" si="7"/>
        <v>300000</v>
      </c>
      <c r="Q32" s="285">
        <f t="shared" si="2"/>
        <v>0</v>
      </c>
    </row>
    <row r="33" spans="1:18" ht="27" customHeight="1" x14ac:dyDescent="0.25">
      <c r="A33" s="294" t="s">
        <v>347</v>
      </c>
      <c r="B33" s="298" t="s">
        <v>132</v>
      </c>
      <c r="C33" s="280">
        <v>70000</v>
      </c>
      <c r="D33" s="296">
        <v>0</v>
      </c>
      <c r="E33" s="296">
        <v>0</v>
      </c>
      <c r="F33" s="296">
        <v>0</v>
      </c>
      <c r="G33" s="296">
        <v>0</v>
      </c>
      <c r="H33" s="296">
        <v>0</v>
      </c>
      <c r="I33" s="296">
        <v>70000</v>
      </c>
      <c r="J33" s="296">
        <v>0</v>
      </c>
      <c r="K33" s="296">
        <v>0</v>
      </c>
      <c r="L33" s="296">
        <v>0</v>
      </c>
      <c r="M33" s="296">
        <v>0</v>
      </c>
      <c r="N33" s="296">
        <v>0</v>
      </c>
      <c r="O33" s="296">
        <v>0</v>
      </c>
      <c r="P33" s="283">
        <f t="shared" si="7"/>
        <v>70000</v>
      </c>
      <c r="Q33" s="285">
        <f t="shared" si="2"/>
        <v>0</v>
      </c>
    </row>
    <row r="34" spans="1:18" ht="27" customHeight="1" x14ac:dyDescent="0.25">
      <c r="A34" s="294" t="s">
        <v>348</v>
      </c>
      <c r="B34" s="298" t="s">
        <v>349</v>
      </c>
      <c r="C34" s="280">
        <v>16000</v>
      </c>
      <c r="D34" s="296">
        <v>0</v>
      </c>
      <c r="E34" s="296">
        <v>0</v>
      </c>
      <c r="F34" s="296">
        <v>0</v>
      </c>
      <c r="G34" s="296">
        <v>0</v>
      </c>
      <c r="H34" s="296">
        <v>0</v>
      </c>
      <c r="I34" s="296">
        <v>16000</v>
      </c>
      <c r="J34" s="296">
        <v>0</v>
      </c>
      <c r="K34" s="296">
        <v>0</v>
      </c>
      <c r="L34" s="296">
        <v>0</v>
      </c>
      <c r="M34" s="296">
        <v>0</v>
      </c>
      <c r="N34" s="296">
        <v>0</v>
      </c>
      <c r="O34" s="296">
        <v>0</v>
      </c>
      <c r="P34" s="283">
        <f t="shared" si="7"/>
        <v>16000</v>
      </c>
      <c r="Q34" s="285">
        <f t="shared" si="2"/>
        <v>0</v>
      </c>
    </row>
    <row r="35" spans="1:18" ht="27" customHeight="1" x14ac:dyDescent="0.25">
      <c r="A35" s="294" t="s">
        <v>350</v>
      </c>
      <c r="B35" s="298" t="s">
        <v>351</v>
      </c>
      <c r="C35" s="280">
        <v>24000</v>
      </c>
      <c r="D35" s="296">
        <v>0</v>
      </c>
      <c r="E35" s="296">
        <v>0</v>
      </c>
      <c r="F35" s="296">
        <v>0</v>
      </c>
      <c r="G35" s="296">
        <v>0</v>
      </c>
      <c r="H35" s="296">
        <v>0</v>
      </c>
      <c r="I35" s="296">
        <v>24000</v>
      </c>
      <c r="J35" s="296">
        <v>0</v>
      </c>
      <c r="K35" s="296">
        <v>0</v>
      </c>
      <c r="L35" s="296">
        <v>0</v>
      </c>
      <c r="M35" s="296">
        <v>0</v>
      </c>
      <c r="N35" s="296">
        <v>0</v>
      </c>
      <c r="O35" s="296">
        <v>0</v>
      </c>
      <c r="P35" s="283">
        <f t="shared" si="7"/>
        <v>24000</v>
      </c>
      <c r="Q35" s="285">
        <f t="shared" si="2"/>
        <v>0</v>
      </c>
    </row>
    <row r="36" spans="1:18" ht="27" customHeight="1" x14ac:dyDescent="0.25">
      <c r="A36" s="294" t="s">
        <v>352</v>
      </c>
      <c r="B36" s="298" t="s">
        <v>353</v>
      </c>
      <c r="C36" s="280">
        <v>1000000</v>
      </c>
      <c r="D36" s="296">
        <v>0</v>
      </c>
      <c r="E36" s="296">
        <v>0</v>
      </c>
      <c r="F36" s="296">
        <v>0</v>
      </c>
      <c r="G36" s="296">
        <v>0</v>
      </c>
      <c r="H36" s="296">
        <v>0</v>
      </c>
      <c r="I36" s="296">
        <v>0</v>
      </c>
      <c r="J36" s="296">
        <v>1000000</v>
      </c>
      <c r="K36" s="296">
        <v>0</v>
      </c>
      <c r="L36" s="296">
        <v>0</v>
      </c>
      <c r="M36" s="296">
        <v>0</v>
      </c>
      <c r="N36" s="296">
        <v>0</v>
      </c>
      <c r="O36" s="296">
        <v>0</v>
      </c>
      <c r="P36" s="283">
        <f t="shared" si="7"/>
        <v>1000000</v>
      </c>
      <c r="Q36" s="285">
        <f t="shared" si="2"/>
        <v>0</v>
      </c>
    </row>
    <row r="37" spans="1:18" ht="27" customHeight="1" x14ac:dyDescent="0.25">
      <c r="A37" s="294" t="s">
        <v>354</v>
      </c>
      <c r="B37" s="298" t="s">
        <v>355</v>
      </c>
      <c r="C37" s="280">
        <v>1000000</v>
      </c>
      <c r="D37" s="296">
        <v>0</v>
      </c>
      <c r="E37" s="296">
        <v>0</v>
      </c>
      <c r="F37" s="296">
        <v>0</v>
      </c>
      <c r="G37" s="296">
        <v>0</v>
      </c>
      <c r="H37" s="296">
        <v>0</v>
      </c>
      <c r="I37" s="296">
        <v>0</v>
      </c>
      <c r="J37" s="296">
        <v>1000000</v>
      </c>
      <c r="K37" s="296">
        <v>0</v>
      </c>
      <c r="L37" s="296">
        <v>0</v>
      </c>
      <c r="M37" s="296">
        <v>0</v>
      </c>
      <c r="N37" s="296">
        <v>0</v>
      </c>
      <c r="O37" s="296">
        <v>0</v>
      </c>
      <c r="P37" s="283">
        <f t="shared" si="7"/>
        <v>1000000</v>
      </c>
      <c r="Q37" s="285">
        <f t="shared" si="2"/>
        <v>0</v>
      </c>
    </row>
    <row r="38" spans="1:18" ht="44.85" customHeight="1" x14ac:dyDescent="0.25">
      <c r="A38" s="294" t="s">
        <v>356</v>
      </c>
      <c r="B38" s="298" t="s">
        <v>357</v>
      </c>
      <c r="C38" s="280">
        <v>20000</v>
      </c>
      <c r="D38" s="296">
        <v>0</v>
      </c>
      <c r="E38" s="296">
        <v>0</v>
      </c>
      <c r="F38" s="296">
        <v>0</v>
      </c>
      <c r="G38" s="296">
        <v>0</v>
      </c>
      <c r="H38" s="296">
        <v>0</v>
      </c>
      <c r="I38" s="296">
        <v>0</v>
      </c>
      <c r="J38" s="296">
        <v>20000</v>
      </c>
      <c r="K38" s="296">
        <v>0</v>
      </c>
      <c r="L38" s="296">
        <v>0</v>
      </c>
      <c r="M38" s="296">
        <v>0</v>
      </c>
      <c r="N38" s="296">
        <v>0</v>
      </c>
      <c r="O38" s="296">
        <v>0</v>
      </c>
      <c r="P38" s="283">
        <f t="shared" si="7"/>
        <v>20000</v>
      </c>
      <c r="Q38" s="285">
        <f t="shared" si="2"/>
        <v>0</v>
      </c>
    </row>
    <row r="39" spans="1:18" ht="27" customHeight="1" x14ac:dyDescent="0.25">
      <c r="A39" s="294" t="s">
        <v>358</v>
      </c>
      <c r="B39" s="295" t="s">
        <v>359</v>
      </c>
      <c r="C39" s="280">
        <v>1312500</v>
      </c>
      <c r="D39" s="301">
        <v>0</v>
      </c>
      <c r="E39" s="301">
        <v>0</v>
      </c>
      <c r="F39" s="302">
        <v>0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  <c r="L39" s="302">
        <v>1312500</v>
      </c>
      <c r="M39" s="302">
        <v>0</v>
      </c>
      <c r="N39" s="302">
        <v>0</v>
      </c>
      <c r="O39" s="302">
        <v>0</v>
      </c>
      <c r="P39" s="283">
        <f t="shared" si="7"/>
        <v>1312500</v>
      </c>
      <c r="Q39" s="285">
        <f t="shared" si="2"/>
        <v>0</v>
      </c>
    </row>
    <row r="40" spans="1:18" ht="15.75" customHeight="1" x14ac:dyDescent="0.25">
      <c r="A40" s="303"/>
      <c r="B40" s="303"/>
      <c r="C40" s="304">
        <f t="shared" ref="C40:P40" si="8">SUM(C2:C39)</f>
        <v>43277518</v>
      </c>
      <c r="D40" s="305">
        <f t="shared" si="8"/>
        <v>2113791</v>
      </c>
      <c r="E40" s="305">
        <f t="shared" si="8"/>
        <v>2113791</v>
      </c>
      <c r="F40" s="305">
        <f t="shared" si="8"/>
        <v>2177324</v>
      </c>
      <c r="G40" s="305">
        <f t="shared" si="8"/>
        <v>2532791</v>
      </c>
      <c r="H40" s="305">
        <f t="shared" si="8"/>
        <v>5893791</v>
      </c>
      <c r="I40" s="305">
        <f t="shared" si="8"/>
        <v>4198414</v>
      </c>
      <c r="J40" s="305">
        <f t="shared" si="8"/>
        <v>6651324</v>
      </c>
      <c r="K40" s="305">
        <f t="shared" si="8"/>
        <v>3177324</v>
      </c>
      <c r="L40" s="305">
        <f t="shared" si="8"/>
        <v>3929774</v>
      </c>
      <c r="M40" s="305">
        <f t="shared" si="8"/>
        <v>5446911</v>
      </c>
      <c r="N40" s="305">
        <f t="shared" si="8"/>
        <v>1899324</v>
      </c>
      <c r="O40" s="305">
        <f t="shared" si="8"/>
        <v>3390959</v>
      </c>
      <c r="P40" s="286">
        <f t="shared" si="8"/>
        <v>43525518</v>
      </c>
      <c r="Q40" s="284">
        <f t="shared" si="2"/>
        <v>248000</v>
      </c>
      <c r="R40" s="306">
        <f>SUM(P14:P39)</f>
        <v>16287570</v>
      </c>
    </row>
    <row r="41" spans="1:18" ht="15.75" customHeight="1" x14ac:dyDescent="0.25"/>
    <row r="42" spans="1:18" ht="15.75" customHeight="1" x14ac:dyDescent="0.25"/>
    <row r="43" spans="1:18" ht="15.75" customHeight="1" x14ac:dyDescent="0.25"/>
    <row r="44" spans="1:18" ht="15.75" customHeight="1" x14ac:dyDescent="0.25"/>
    <row r="45" spans="1:18" ht="15.75" customHeight="1" x14ac:dyDescent="0.25"/>
    <row r="46" spans="1:18" ht="15.75" customHeight="1" x14ac:dyDescent="0.25"/>
    <row r="47" spans="1:18" ht="15.75" customHeight="1" x14ac:dyDescent="0.25"/>
    <row r="48" spans="1:1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</sheetData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010"/>
  <sheetViews>
    <sheetView topLeftCell="A31" zoomScale="150" zoomScaleNormal="150" workbookViewId="0">
      <selection activeCell="E16" sqref="E16"/>
    </sheetView>
  </sheetViews>
  <sheetFormatPr baseColWidth="10" defaultColWidth="14.7109375" defaultRowHeight="15" x14ac:dyDescent="0.25"/>
  <cols>
    <col min="1" max="1" width="9.28515625" customWidth="1"/>
    <col min="2" max="2" width="9.5703125" customWidth="1"/>
    <col min="3" max="3" width="25.85546875" customWidth="1"/>
    <col min="4" max="4" width="18.7109375" customWidth="1"/>
    <col min="5" max="5" width="16.42578125" customWidth="1"/>
    <col min="6" max="6" width="16.85546875" customWidth="1"/>
    <col min="7" max="7" width="18" customWidth="1"/>
    <col min="8" max="8" width="17.28515625" customWidth="1"/>
    <col min="9" max="11" width="15" customWidth="1"/>
    <col min="12" max="12" width="17.7109375" customWidth="1"/>
    <col min="13" max="13" width="16.5703125" customWidth="1"/>
    <col min="14" max="15" width="15" customWidth="1"/>
    <col min="16" max="16" width="15.85546875" customWidth="1"/>
    <col min="17" max="17" width="14.140625" customWidth="1"/>
    <col min="19" max="19" width="15" customWidth="1"/>
    <col min="20" max="20" width="16.140625" customWidth="1"/>
    <col min="21" max="21" width="19" customWidth="1"/>
    <col min="22" max="22" width="14.85546875" customWidth="1"/>
    <col min="23" max="25" width="10.7109375" customWidth="1"/>
    <col min="1024" max="1024" width="11.5703125" customWidth="1"/>
  </cols>
  <sheetData>
    <row r="1" spans="1:25" ht="21" x14ac:dyDescent="0.35">
      <c r="A1" s="535" t="s">
        <v>360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  <c r="Q1" s="535"/>
      <c r="R1" s="535"/>
      <c r="S1" s="535"/>
      <c r="T1" s="535"/>
      <c r="U1" s="535"/>
    </row>
    <row r="2" spans="1:25" ht="35.25" customHeight="1" x14ac:dyDescent="0.25">
      <c r="A2" s="307" t="s">
        <v>361</v>
      </c>
      <c r="B2" s="308" t="s">
        <v>289</v>
      </c>
      <c r="C2" s="308" t="s">
        <v>290</v>
      </c>
      <c r="D2" s="309" t="s">
        <v>362</v>
      </c>
      <c r="E2" s="310" t="s">
        <v>292</v>
      </c>
      <c r="F2" s="310" t="s">
        <v>293</v>
      </c>
      <c r="G2" s="310" t="s">
        <v>294</v>
      </c>
      <c r="H2" s="311" t="s">
        <v>363</v>
      </c>
      <c r="I2" s="310" t="s">
        <v>295</v>
      </c>
      <c r="J2" s="310" t="s">
        <v>53</v>
      </c>
      <c r="K2" s="310" t="s">
        <v>54</v>
      </c>
      <c r="L2" s="311" t="s">
        <v>364</v>
      </c>
      <c r="M2" s="310" t="s">
        <v>56</v>
      </c>
      <c r="N2" s="310" t="s">
        <v>57</v>
      </c>
      <c r="O2" s="310" t="s">
        <v>58</v>
      </c>
      <c r="P2" s="311" t="s">
        <v>365</v>
      </c>
      <c r="Q2" s="310" t="s">
        <v>60</v>
      </c>
      <c r="R2" s="310" t="s">
        <v>61</v>
      </c>
      <c r="S2" s="310" t="s">
        <v>62</v>
      </c>
      <c r="T2" s="311" t="s">
        <v>366</v>
      </c>
      <c r="U2" s="312" t="s">
        <v>367</v>
      </c>
    </row>
    <row r="3" spans="1:25" ht="35.25" customHeight="1" x14ac:dyDescent="0.25">
      <c r="A3" s="313">
        <v>100</v>
      </c>
      <c r="B3" s="278" t="s">
        <v>296</v>
      </c>
      <c r="C3" s="279" t="s">
        <v>368</v>
      </c>
      <c r="D3" s="314">
        <v>2286540</v>
      </c>
      <c r="E3" s="281">
        <v>190545</v>
      </c>
      <c r="F3" s="281">
        <v>190545</v>
      </c>
      <c r="G3" s="281">
        <v>190545</v>
      </c>
      <c r="H3" s="315">
        <f t="shared" ref="H3:H13" si="0">E3+F3+G3</f>
        <v>571635</v>
      </c>
      <c r="I3" s="281">
        <v>190545</v>
      </c>
      <c r="J3" s="281">
        <v>190545</v>
      </c>
      <c r="K3" s="281">
        <v>190545</v>
      </c>
      <c r="L3" s="315">
        <f t="shared" ref="L3:L13" si="1">I3+J3+K3</f>
        <v>571635</v>
      </c>
      <c r="M3" s="281">
        <v>190545</v>
      </c>
      <c r="N3" s="281">
        <v>190545</v>
      </c>
      <c r="O3" s="281">
        <v>190545</v>
      </c>
      <c r="P3" s="315">
        <f t="shared" ref="P3:P13" si="2">M3+N3+O3</f>
        <v>571635</v>
      </c>
      <c r="Q3" s="281">
        <v>190545</v>
      </c>
      <c r="R3" s="281">
        <v>190545</v>
      </c>
      <c r="S3" s="281">
        <v>190545</v>
      </c>
      <c r="T3" s="315">
        <f t="shared" ref="T3:T13" si="3">Q3+R3+S3</f>
        <v>571635</v>
      </c>
      <c r="U3" s="316">
        <f t="shared" ref="U3:U13" si="4">$H3+L3+P3+T3</f>
        <v>2286540</v>
      </c>
      <c r="V3">
        <f t="shared" ref="V3:V14" si="5">U3-D3</f>
        <v>0</v>
      </c>
    </row>
    <row r="4" spans="1:25" ht="48.75" customHeight="1" x14ac:dyDescent="0.25">
      <c r="A4" s="536"/>
      <c r="B4" s="278" t="s">
        <v>298</v>
      </c>
      <c r="C4" s="279" t="s">
        <v>299</v>
      </c>
      <c r="D4" s="314">
        <v>10489864</v>
      </c>
      <c r="E4" s="281">
        <v>874155</v>
      </c>
      <c r="F4" s="281">
        <v>874155</v>
      </c>
      <c r="G4" s="281">
        <v>874155</v>
      </c>
      <c r="H4" s="315">
        <f t="shared" si="0"/>
        <v>2622465</v>
      </c>
      <c r="I4" s="281">
        <v>874155</v>
      </c>
      <c r="J4" s="281">
        <v>874155</v>
      </c>
      <c r="K4" s="281">
        <v>874155</v>
      </c>
      <c r="L4" s="315">
        <f t="shared" si="1"/>
        <v>2622465</v>
      </c>
      <c r="M4" s="281">
        <v>874155</v>
      </c>
      <c r="N4" s="281">
        <v>874155</v>
      </c>
      <c r="O4" s="281">
        <v>874155</v>
      </c>
      <c r="P4" s="315">
        <f t="shared" si="2"/>
        <v>2622465</v>
      </c>
      <c r="Q4" s="281">
        <v>874155</v>
      </c>
      <c r="R4" s="281">
        <v>874155</v>
      </c>
      <c r="S4" s="281">
        <v>874159</v>
      </c>
      <c r="T4" s="315">
        <f t="shared" si="3"/>
        <v>2622469</v>
      </c>
      <c r="U4" s="316">
        <f t="shared" si="4"/>
        <v>10489864</v>
      </c>
      <c r="V4">
        <f t="shared" si="5"/>
        <v>0</v>
      </c>
    </row>
    <row r="5" spans="1:25" ht="35.25" customHeight="1" x14ac:dyDescent="0.25">
      <c r="A5" s="536"/>
      <c r="B5" s="278" t="s">
        <v>300</v>
      </c>
      <c r="C5" s="279" t="s">
        <v>301</v>
      </c>
      <c r="D5" s="314">
        <v>5806695</v>
      </c>
      <c r="E5" s="281">
        <v>483891</v>
      </c>
      <c r="F5" s="281">
        <v>483891</v>
      </c>
      <c r="G5" s="281">
        <v>483891</v>
      </c>
      <c r="H5" s="315">
        <f t="shared" si="0"/>
        <v>1451673</v>
      </c>
      <c r="I5" s="281">
        <v>483891</v>
      </c>
      <c r="J5" s="281">
        <v>483891</v>
      </c>
      <c r="K5" s="281">
        <v>483891</v>
      </c>
      <c r="L5" s="315">
        <f t="shared" si="1"/>
        <v>1451673</v>
      </c>
      <c r="M5" s="281">
        <v>483891</v>
      </c>
      <c r="N5" s="281">
        <v>483891</v>
      </c>
      <c r="O5" s="281">
        <v>483891</v>
      </c>
      <c r="P5" s="315">
        <f t="shared" si="2"/>
        <v>1451673</v>
      </c>
      <c r="Q5" s="281">
        <v>483891</v>
      </c>
      <c r="R5" s="281">
        <v>483891</v>
      </c>
      <c r="S5" s="281">
        <v>483894</v>
      </c>
      <c r="T5" s="315">
        <f t="shared" si="3"/>
        <v>1451676</v>
      </c>
      <c r="U5" s="316">
        <f t="shared" si="4"/>
        <v>5806695</v>
      </c>
      <c r="V5">
        <f t="shared" si="5"/>
        <v>0</v>
      </c>
    </row>
    <row r="6" spans="1:25" ht="35.25" customHeight="1" x14ac:dyDescent="0.25">
      <c r="A6" s="536"/>
      <c r="B6" s="278" t="s">
        <v>302</v>
      </c>
      <c r="C6" s="279" t="s">
        <v>369</v>
      </c>
      <c r="D6" s="314">
        <v>190545</v>
      </c>
      <c r="E6" s="281">
        <v>0</v>
      </c>
      <c r="F6" s="281">
        <v>0</v>
      </c>
      <c r="G6" s="281">
        <v>0</v>
      </c>
      <c r="H6" s="315">
        <f t="shared" si="0"/>
        <v>0</v>
      </c>
      <c r="I6" s="281">
        <v>0</v>
      </c>
      <c r="J6" s="281">
        <v>0</v>
      </c>
      <c r="K6" s="281">
        <v>0</v>
      </c>
      <c r="L6" s="315">
        <f t="shared" si="1"/>
        <v>0</v>
      </c>
      <c r="M6" s="281">
        <v>0</v>
      </c>
      <c r="N6" s="281">
        <v>0</v>
      </c>
      <c r="O6" s="281">
        <v>0</v>
      </c>
      <c r="P6" s="315">
        <f t="shared" si="2"/>
        <v>0</v>
      </c>
      <c r="Q6" s="281">
        <v>0</v>
      </c>
      <c r="R6" s="281">
        <v>0</v>
      </c>
      <c r="S6" s="281">
        <v>190545</v>
      </c>
      <c r="T6" s="315">
        <f t="shared" si="3"/>
        <v>190545</v>
      </c>
      <c r="U6" s="316">
        <f t="shared" si="4"/>
        <v>190545</v>
      </c>
      <c r="V6">
        <f t="shared" si="5"/>
        <v>0</v>
      </c>
    </row>
    <row r="7" spans="1:25" ht="35.25" customHeight="1" x14ac:dyDescent="0.25">
      <c r="A7" s="536"/>
      <c r="B7" s="278" t="s">
        <v>306</v>
      </c>
      <c r="C7" s="279" t="s">
        <v>307</v>
      </c>
      <c r="D7" s="314">
        <v>1319073</v>
      </c>
      <c r="E7" s="281">
        <v>0</v>
      </c>
      <c r="F7" s="281">
        <v>0</v>
      </c>
      <c r="G7" s="281">
        <v>0</v>
      </c>
      <c r="H7" s="315">
        <f t="shared" si="0"/>
        <v>0</v>
      </c>
      <c r="I7" s="281">
        <v>0</v>
      </c>
      <c r="J7" s="281">
        <v>0</v>
      </c>
      <c r="K7" s="281">
        <v>0</v>
      </c>
      <c r="L7" s="315">
        <f t="shared" si="1"/>
        <v>0</v>
      </c>
      <c r="M7" s="281">
        <v>0</v>
      </c>
      <c r="N7" s="281">
        <v>0</v>
      </c>
      <c r="O7" s="281">
        <v>0</v>
      </c>
      <c r="P7" s="315">
        <f t="shared" si="2"/>
        <v>0</v>
      </c>
      <c r="Q7" s="281">
        <v>0</v>
      </c>
      <c r="R7" s="281">
        <v>0</v>
      </c>
      <c r="S7" s="281">
        <v>1319073</v>
      </c>
      <c r="T7" s="315">
        <f t="shared" si="3"/>
        <v>1319073</v>
      </c>
      <c r="U7" s="316">
        <f t="shared" si="4"/>
        <v>1319073</v>
      </c>
      <c r="V7">
        <f t="shared" si="5"/>
        <v>0</v>
      </c>
    </row>
    <row r="8" spans="1:25" ht="35.25" customHeight="1" x14ac:dyDescent="0.25">
      <c r="A8" s="536"/>
      <c r="B8" s="278" t="s">
        <v>304</v>
      </c>
      <c r="C8" s="279" t="s">
        <v>370</v>
      </c>
      <c r="D8" s="314">
        <v>190545</v>
      </c>
      <c r="E8" s="281">
        <v>0</v>
      </c>
      <c r="F8" s="281">
        <v>0</v>
      </c>
      <c r="G8" s="281">
        <v>0</v>
      </c>
      <c r="H8" s="315">
        <f t="shared" si="0"/>
        <v>0</v>
      </c>
      <c r="I8" s="281">
        <v>0</v>
      </c>
      <c r="J8" s="281">
        <v>0</v>
      </c>
      <c r="K8" s="281">
        <v>190545</v>
      </c>
      <c r="L8" s="315">
        <f t="shared" si="1"/>
        <v>190545</v>
      </c>
      <c r="M8" s="281">
        <v>0</v>
      </c>
      <c r="N8" s="281">
        <v>0</v>
      </c>
      <c r="O8" s="281">
        <v>0</v>
      </c>
      <c r="P8" s="315">
        <f t="shared" si="2"/>
        <v>0</v>
      </c>
      <c r="Q8" s="281">
        <v>0</v>
      </c>
      <c r="R8" s="281">
        <v>0</v>
      </c>
      <c r="S8" s="281">
        <v>0</v>
      </c>
      <c r="T8" s="315">
        <f t="shared" si="3"/>
        <v>0</v>
      </c>
      <c r="U8" s="316">
        <f t="shared" si="4"/>
        <v>190545</v>
      </c>
      <c r="V8">
        <f t="shared" si="5"/>
        <v>0</v>
      </c>
    </row>
    <row r="9" spans="1:25" ht="35.25" customHeight="1" x14ac:dyDescent="0.25">
      <c r="A9" s="536"/>
      <c r="B9" s="278" t="s">
        <v>308</v>
      </c>
      <c r="C9" s="279" t="s">
        <v>309</v>
      </c>
      <c r="D9" s="314">
        <v>1319073</v>
      </c>
      <c r="E9" s="281">
        <v>0</v>
      </c>
      <c r="F9" s="281">
        <v>0</v>
      </c>
      <c r="G9" s="281">
        <v>0</v>
      </c>
      <c r="H9" s="315">
        <f t="shared" si="0"/>
        <v>0</v>
      </c>
      <c r="I9" s="281">
        <v>0</v>
      </c>
      <c r="J9" s="281">
        <v>0</v>
      </c>
      <c r="K9" s="281">
        <v>1319073</v>
      </c>
      <c r="L9" s="315">
        <f t="shared" si="1"/>
        <v>1319073</v>
      </c>
      <c r="M9" s="281">
        <v>0</v>
      </c>
      <c r="N9" s="281">
        <v>0</v>
      </c>
      <c r="O9" s="281">
        <v>0</v>
      </c>
      <c r="P9" s="315">
        <f t="shared" si="2"/>
        <v>0</v>
      </c>
      <c r="Q9" s="281">
        <v>0</v>
      </c>
      <c r="R9" s="281">
        <v>0</v>
      </c>
      <c r="S9" s="281">
        <v>0</v>
      </c>
      <c r="T9" s="315">
        <f t="shared" si="3"/>
        <v>0</v>
      </c>
      <c r="U9" s="316">
        <f t="shared" si="4"/>
        <v>1319073</v>
      </c>
      <c r="V9">
        <f t="shared" si="5"/>
        <v>0</v>
      </c>
    </row>
    <row r="10" spans="1:25" ht="35.25" customHeight="1" x14ac:dyDescent="0.25">
      <c r="A10" s="536"/>
      <c r="B10" s="278" t="s">
        <v>310</v>
      </c>
      <c r="C10" s="279" t="s">
        <v>371</v>
      </c>
      <c r="D10" s="314">
        <v>1394807</v>
      </c>
      <c r="E10" s="281">
        <v>232467</v>
      </c>
      <c r="F10" s="281">
        <v>232467</v>
      </c>
      <c r="G10" s="281">
        <v>232467</v>
      </c>
      <c r="H10" s="315">
        <f t="shared" si="0"/>
        <v>697401</v>
      </c>
      <c r="I10" s="281">
        <v>232467</v>
      </c>
      <c r="J10" s="281">
        <v>232467</v>
      </c>
      <c r="K10" s="281">
        <v>232472</v>
      </c>
      <c r="L10" s="315">
        <f t="shared" si="1"/>
        <v>697406</v>
      </c>
      <c r="M10" s="281">
        <v>0</v>
      </c>
      <c r="N10" s="281">
        <v>0</v>
      </c>
      <c r="O10" s="281">
        <v>0</v>
      </c>
      <c r="P10" s="315">
        <f t="shared" si="2"/>
        <v>0</v>
      </c>
      <c r="Q10" s="281">
        <v>0</v>
      </c>
      <c r="R10" s="281">
        <v>0</v>
      </c>
      <c r="S10" s="281">
        <v>0</v>
      </c>
      <c r="T10" s="315">
        <f t="shared" si="3"/>
        <v>0</v>
      </c>
      <c r="U10" s="316">
        <f t="shared" si="4"/>
        <v>1394807</v>
      </c>
      <c r="V10">
        <f t="shared" si="5"/>
        <v>0</v>
      </c>
    </row>
    <row r="11" spans="1:25" ht="62.65" customHeight="1" x14ac:dyDescent="0.25">
      <c r="A11" s="536"/>
      <c r="B11" s="278" t="s">
        <v>312</v>
      </c>
      <c r="C11" s="279" t="s">
        <v>313</v>
      </c>
      <c r="D11" s="314">
        <v>331550</v>
      </c>
      <c r="E11" s="281">
        <v>27629</v>
      </c>
      <c r="F11" s="281">
        <v>27629</v>
      </c>
      <c r="G11" s="281">
        <v>27629</v>
      </c>
      <c r="H11" s="315">
        <f t="shared" si="0"/>
        <v>82887</v>
      </c>
      <c r="I11" s="281">
        <v>27629</v>
      </c>
      <c r="J11" s="281">
        <v>27629</v>
      </c>
      <c r="K11" s="281">
        <v>27629</v>
      </c>
      <c r="L11" s="315">
        <f t="shared" si="1"/>
        <v>82887</v>
      </c>
      <c r="M11" s="281">
        <v>27629</v>
      </c>
      <c r="N11" s="281">
        <v>27629</v>
      </c>
      <c r="O11" s="281">
        <v>27629</v>
      </c>
      <c r="P11" s="315">
        <f t="shared" si="2"/>
        <v>82887</v>
      </c>
      <c r="Q11" s="281">
        <v>27629</v>
      </c>
      <c r="R11" s="281">
        <v>27629</v>
      </c>
      <c r="S11" s="281">
        <v>27631</v>
      </c>
      <c r="T11" s="315">
        <f t="shared" si="3"/>
        <v>82889</v>
      </c>
      <c r="U11" s="316">
        <f t="shared" si="4"/>
        <v>331550</v>
      </c>
      <c r="V11">
        <f t="shared" si="5"/>
        <v>0</v>
      </c>
    </row>
    <row r="12" spans="1:25" ht="53.25" customHeight="1" x14ac:dyDescent="0.25">
      <c r="A12" s="536"/>
      <c r="B12" s="287" t="s">
        <v>314</v>
      </c>
      <c r="C12" s="288" t="s">
        <v>315</v>
      </c>
      <c r="D12" s="314">
        <v>3349706</v>
      </c>
      <c r="E12" s="289">
        <v>279142</v>
      </c>
      <c r="F12" s="289">
        <v>279142</v>
      </c>
      <c r="G12" s="289">
        <v>279142</v>
      </c>
      <c r="H12" s="315">
        <f t="shared" si="0"/>
        <v>837426</v>
      </c>
      <c r="I12" s="289">
        <v>279142</v>
      </c>
      <c r="J12" s="289">
        <v>279142</v>
      </c>
      <c r="K12" s="289">
        <v>279142</v>
      </c>
      <c r="L12" s="315">
        <f t="shared" si="1"/>
        <v>837426</v>
      </c>
      <c r="M12" s="289">
        <v>279142</v>
      </c>
      <c r="N12" s="289">
        <v>279142</v>
      </c>
      <c r="O12" s="289">
        <v>279142</v>
      </c>
      <c r="P12" s="315">
        <f t="shared" si="2"/>
        <v>837426</v>
      </c>
      <c r="Q12" s="289">
        <v>279142</v>
      </c>
      <c r="R12" s="289">
        <v>279142</v>
      </c>
      <c r="S12" s="289">
        <v>279144</v>
      </c>
      <c r="T12" s="315">
        <f t="shared" si="3"/>
        <v>837428</v>
      </c>
      <c r="U12" s="316">
        <f t="shared" si="4"/>
        <v>3349706</v>
      </c>
      <c r="V12">
        <f t="shared" si="5"/>
        <v>0</v>
      </c>
    </row>
    <row r="13" spans="1:25" ht="35.25" customHeight="1" x14ac:dyDescent="0.25">
      <c r="A13" s="536"/>
      <c r="B13" s="287" t="s">
        <v>316</v>
      </c>
      <c r="C13" s="288" t="s">
        <v>372</v>
      </c>
      <c r="D13" s="317">
        <v>311550</v>
      </c>
      <c r="E13" s="289">
        <v>25962</v>
      </c>
      <c r="F13" s="289">
        <v>25962</v>
      </c>
      <c r="G13" s="289">
        <v>25962</v>
      </c>
      <c r="H13" s="315">
        <f t="shared" si="0"/>
        <v>77886</v>
      </c>
      <c r="I13" s="289">
        <v>25962</v>
      </c>
      <c r="J13" s="289">
        <v>25962</v>
      </c>
      <c r="K13" s="289">
        <v>25962</v>
      </c>
      <c r="L13" s="315">
        <f t="shared" si="1"/>
        <v>77886</v>
      </c>
      <c r="M13" s="289">
        <v>25962</v>
      </c>
      <c r="N13" s="289">
        <v>25962</v>
      </c>
      <c r="O13" s="289">
        <v>25962</v>
      </c>
      <c r="P13" s="318">
        <f t="shared" si="2"/>
        <v>77886</v>
      </c>
      <c r="Q13" s="289">
        <v>25962</v>
      </c>
      <c r="R13" s="289">
        <v>25962</v>
      </c>
      <c r="S13" s="289">
        <v>25968</v>
      </c>
      <c r="T13" s="318">
        <f t="shared" si="3"/>
        <v>77892</v>
      </c>
      <c r="U13" s="316">
        <f t="shared" si="4"/>
        <v>311550</v>
      </c>
      <c r="V13">
        <f t="shared" si="5"/>
        <v>0</v>
      </c>
    </row>
    <row r="14" spans="1:25" ht="12.75" customHeight="1" x14ac:dyDescent="0.25">
      <c r="A14" s="319"/>
      <c r="B14" s="537"/>
      <c r="C14" s="537"/>
      <c r="D14" s="320">
        <f>SUM(D3:D13)</f>
        <v>26989948</v>
      </c>
      <c r="E14" s="321">
        <f t="shared" ref="E14:T14" si="6">SUM(E4:E13)</f>
        <v>1923246</v>
      </c>
      <c r="F14" s="322">
        <f t="shared" si="6"/>
        <v>1923246</v>
      </c>
      <c r="G14" s="322">
        <f t="shared" si="6"/>
        <v>1923246</v>
      </c>
      <c r="H14" s="323">
        <f t="shared" si="6"/>
        <v>5769738</v>
      </c>
      <c r="I14" s="322">
        <f t="shared" si="6"/>
        <v>1923246</v>
      </c>
      <c r="J14" s="322">
        <f t="shared" si="6"/>
        <v>1923246</v>
      </c>
      <c r="K14" s="322">
        <f t="shared" si="6"/>
        <v>3432869</v>
      </c>
      <c r="L14" s="316">
        <f t="shared" si="6"/>
        <v>7279361</v>
      </c>
      <c r="M14" s="322">
        <f t="shared" si="6"/>
        <v>1690779</v>
      </c>
      <c r="N14" s="322">
        <f t="shared" si="6"/>
        <v>1690779</v>
      </c>
      <c r="O14" s="324">
        <f t="shared" si="6"/>
        <v>1690779</v>
      </c>
      <c r="P14" s="325">
        <f t="shared" si="6"/>
        <v>5072337</v>
      </c>
      <c r="Q14" s="326">
        <f t="shared" si="6"/>
        <v>1690779</v>
      </c>
      <c r="R14" s="326">
        <f t="shared" si="6"/>
        <v>1690779</v>
      </c>
      <c r="S14" s="326">
        <f t="shared" si="6"/>
        <v>3200414</v>
      </c>
      <c r="T14" s="322">
        <f t="shared" si="6"/>
        <v>6581972</v>
      </c>
      <c r="U14" s="323"/>
      <c r="V14">
        <f t="shared" si="5"/>
        <v>-26989948</v>
      </c>
    </row>
    <row r="15" spans="1:25" ht="32.450000000000003" customHeight="1" x14ac:dyDescent="0.25">
      <c r="A15" s="538">
        <v>200</v>
      </c>
      <c r="B15" s="327">
        <v>22400</v>
      </c>
      <c r="C15" s="293" t="s">
        <v>111</v>
      </c>
      <c r="D15" s="328">
        <v>0</v>
      </c>
      <c r="E15" s="329">
        <v>0</v>
      </c>
      <c r="F15" s="330">
        <v>0</v>
      </c>
      <c r="G15" s="330">
        <v>0</v>
      </c>
      <c r="H15" s="331">
        <f t="shared" ref="H15:H23" si="7">E15+F15+G15</f>
        <v>0</v>
      </c>
      <c r="I15" s="330">
        <v>248000</v>
      </c>
      <c r="J15" s="330">
        <v>0</v>
      </c>
      <c r="K15" s="330">
        <v>0</v>
      </c>
      <c r="L15" s="332">
        <f t="shared" ref="L15:L23" si="8">I15+J15+K15</f>
        <v>248000</v>
      </c>
      <c r="M15" s="330">
        <v>0</v>
      </c>
      <c r="N15" s="330">
        <v>0</v>
      </c>
      <c r="O15" s="333">
        <v>0</v>
      </c>
      <c r="P15" s="332">
        <f t="shared" ref="P15:P23" si="9">M15+N15+O15</f>
        <v>0</v>
      </c>
      <c r="Q15" s="334">
        <v>0</v>
      </c>
      <c r="R15" s="334">
        <v>0</v>
      </c>
      <c r="S15" s="334">
        <v>0</v>
      </c>
      <c r="T15" s="315">
        <f t="shared" ref="T15:T23" si="10">Q15+R15+S15</f>
        <v>0</v>
      </c>
      <c r="U15" s="316">
        <f>P15+L15+H15</f>
        <v>248000</v>
      </c>
    </row>
    <row r="16" spans="1:25" ht="47.25" customHeight="1" x14ac:dyDescent="0.25">
      <c r="A16" s="538"/>
      <c r="B16" s="335">
        <v>23200</v>
      </c>
      <c r="C16" s="295" t="s">
        <v>319</v>
      </c>
      <c r="D16" s="336">
        <v>50000</v>
      </c>
      <c r="E16" s="300">
        <v>0</v>
      </c>
      <c r="F16" s="300">
        <v>0</v>
      </c>
      <c r="G16" s="300">
        <v>0</v>
      </c>
      <c r="H16" s="332">
        <f t="shared" si="7"/>
        <v>0</v>
      </c>
      <c r="I16" s="300">
        <v>16600</v>
      </c>
      <c r="J16" s="300">
        <v>0</v>
      </c>
      <c r="K16" s="300">
        <v>0</v>
      </c>
      <c r="L16" s="332">
        <f t="shared" si="8"/>
        <v>16600</v>
      </c>
      <c r="M16" s="300">
        <v>0</v>
      </c>
      <c r="N16" s="300">
        <v>16600</v>
      </c>
      <c r="O16" s="300">
        <v>0</v>
      </c>
      <c r="P16" s="332">
        <f t="shared" si="9"/>
        <v>16600</v>
      </c>
      <c r="Q16" s="300">
        <v>0</v>
      </c>
      <c r="R16" s="300">
        <v>0</v>
      </c>
      <c r="S16" s="300">
        <v>16800</v>
      </c>
      <c r="T16" s="315">
        <f t="shared" si="10"/>
        <v>16800</v>
      </c>
      <c r="U16" s="316">
        <f>T16+P16+L16+H16</f>
        <v>50000</v>
      </c>
      <c r="V16">
        <f t="shared" ref="V16:V36" si="11">U16-D16</f>
        <v>0</v>
      </c>
      <c r="W16" s="337"/>
      <c r="X16" s="337"/>
      <c r="Y16" s="337"/>
    </row>
    <row r="17" spans="1:25" ht="47.25" customHeight="1" x14ac:dyDescent="0.25">
      <c r="A17" s="538"/>
      <c r="B17" s="335">
        <v>23360</v>
      </c>
      <c r="C17" s="295" t="s">
        <v>321</v>
      </c>
      <c r="D17" s="336">
        <v>50000</v>
      </c>
      <c r="E17" s="300">
        <v>0</v>
      </c>
      <c r="F17" s="300">
        <v>0</v>
      </c>
      <c r="G17" s="300">
        <v>0</v>
      </c>
      <c r="H17" s="332">
        <f t="shared" si="7"/>
        <v>0</v>
      </c>
      <c r="I17" s="300">
        <v>0</v>
      </c>
      <c r="J17" s="300">
        <v>50000</v>
      </c>
      <c r="K17" s="300">
        <v>0</v>
      </c>
      <c r="L17" s="332">
        <f t="shared" si="8"/>
        <v>50000</v>
      </c>
      <c r="M17" s="300">
        <v>0</v>
      </c>
      <c r="N17" s="300">
        <v>0</v>
      </c>
      <c r="O17" s="300">
        <v>0</v>
      </c>
      <c r="P17" s="332">
        <f t="shared" si="9"/>
        <v>0</v>
      </c>
      <c r="Q17" s="300">
        <v>0</v>
      </c>
      <c r="R17" s="300">
        <v>0</v>
      </c>
      <c r="S17" s="300">
        <v>0</v>
      </c>
      <c r="T17" s="315">
        <f t="shared" si="10"/>
        <v>0</v>
      </c>
      <c r="U17" s="316">
        <f>P17+L17+H17</f>
        <v>50000</v>
      </c>
      <c r="V17">
        <f t="shared" si="11"/>
        <v>0</v>
      </c>
      <c r="W17" s="337"/>
      <c r="X17" s="337"/>
      <c r="Y17" s="337"/>
    </row>
    <row r="18" spans="1:25" ht="67.5" customHeight="1" x14ac:dyDescent="0.25">
      <c r="A18" s="538"/>
      <c r="B18" s="335">
        <v>24710</v>
      </c>
      <c r="C18" s="295" t="s">
        <v>323</v>
      </c>
      <c r="D18" s="336">
        <v>5000000</v>
      </c>
      <c r="E18" s="300">
        <v>0</v>
      </c>
      <c r="F18" s="300">
        <v>0</v>
      </c>
      <c r="G18" s="300">
        <f>SUM('[1]Pruebas formativas'!H4,'[1]Pruebas formativas'!H6,)</f>
        <v>0</v>
      </c>
      <c r="H18" s="332">
        <f t="shared" si="7"/>
        <v>0</v>
      </c>
      <c r="I18" s="300">
        <v>0</v>
      </c>
      <c r="J18" s="300">
        <v>2000000</v>
      </c>
      <c r="K18" s="300">
        <f>SUM('[1]Pruebas formativas'!H8,'[1]Pruebas formativas'!H10,)</f>
        <v>0</v>
      </c>
      <c r="L18" s="332">
        <f t="shared" si="8"/>
        <v>2000000</v>
      </c>
      <c r="M18" s="300">
        <v>2000000</v>
      </c>
      <c r="N18" s="300">
        <f>SUM([1]DDocente!H14:H16,)</f>
        <v>0</v>
      </c>
      <c r="O18" s="300">
        <v>0</v>
      </c>
      <c r="P18" s="332">
        <f t="shared" si="9"/>
        <v>2000000</v>
      </c>
      <c r="Q18" s="300">
        <v>1000000</v>
      </c>
      <c r="R18" s="300">
        <f>SUM('[1]Fin de Grado'!H8:H9,)</f>
        <v>0</v>
      </c>
      <c r="S18" s="300">
        <v>0</v>
      </c>
      <c r="T18" s="315">
        <f t="shared" si="10"/>
        <v>1000000</v>
      </c>
      <c r="U18" s="338">
        <f t="shared" ref="U18:U23" si="12">H18+L18+P18+T18</f>
        <v>5000000</v>
      </c>
      <c r="V18">
        <f t="shared" si="11"/>
        <v>0</v>
      </c>
      <c r="W18" s="337"/>
      <c r="X18" s="337"/>
      <c r="Y18" s="337"/>
    </row>
    <row r="19" spans="1:25" ht="30" customHeight="1" x14ac:dyDescent="0.25">
      <c r="A19" s="538"/>
      <c r="B19" s="335">
        <v>25100</v>
      </c>
      <c r="C19" s="295" t="s">
        <v>325</v>
      </c>
      <c r="D19" s="336">
        <v>500000</v>
      </c>
      <c r="E19" s="300">
        <v>0</v>
      </c>
      <c r="F19" s="300">
        <v>0</v>
      </c>
      <c r="G19" s="300">
        <v>0</v>
      </c>
      <c r="H19" s="332">
        <f t="shared" si="7"/>
        <v>0</v>
      </c>
      <c r="I19" s="300">
        <v>0</v>
      </c>
      <c r="J19" s="300">
        <v>0</v>
      </c>
      <c r="K19" s="300">
        <v>0</v>
      </c>
      <c r="L19" s="332">
        <f t="shared" si="8"/>
        <v>0</v>
      </c>
      <c r="M19" s="300">
        <v>0</v>
      </c>
      <c r="N19" s="300">
        <v>0</v>
      </c>
      <c r="O19" s="300">
        <v>0</v>
      </c>
      <c r="P19" s="332">
        <f t="shared" si="9"/>
        <v>0</v>
      </c>
      <c r="Q19" s="300">
        <v>500000</v>
      </c>
      <c r="R19" s="300">
        <v>0</v>
      </c>
      <c r="S19" s="300">
        <v>0</v>
      </c>
      <c r="T19" s="315">
        <f t="shared" si="10"/>
        <v>500000</v>
      </c>
      <c r="U19" s="338">
        <f t="shared" si="12"/>
        <v>500000</v>
      </c>
      <c r="V19">
        <f t="shared" si="11"/>
        <v>0</v>
      </c>
      <c r="W19" s="337"/>
      <c r="X19" s="337"/>
      <c r="Y19" s="337"/>
    </row>
    <row r="20" spans="1:25" ht="40.5" customHeight="1" x14ac:dyDescent="0.25">
      <c r="A20" s="538"/>
      <c r="B20" s="335">
        <v>25300</v>
      </c>
      <c r="C20" s="298" t="s">
        <v>327</v>
      </c>
      <c r="D20" s="336">
        <v>500000</v>
      </c>
      <c r="E20" s="300">
        <v>0</v>
      </c>
      <c r="F20" s="300">
        <v>0</v>
      </c>
      <c r="G20" s="300">
        <v>0</v>
      </c>
      <c r="H20" s="332">
        <f t="shared" si="7"/>
        <v>0</v>
      </c>
      <c r="I20" s="300">
        <v>0</v>
      </c>
      <c r="J20" s="300">
        <f>SUM('[1]Lineamiento de Aprendizaje'!H4,[1]ERCE!H4,)</f>
        <v>0</v>
      </c>
      <c r="K20" s="300">
        <f>SUM('[1]Pruebas formativas'!H19,[1]DDocente!H4,)</f>
        <v>0</v>
      </c>
      <c r="L20" s="332">
        <f t="shared" si="8"/>
        <v>0</v>
      </c>
      <c r="M20" s="300">
        <v>0</v>
      </c>
      <c r="N20" s="300">
        <v>0</v>
      </c>
      <c r="O20" s="300">
        <f>SUM('[1]Fin de Grado'!H6,[1]Preuniversitaria!H4,'[1]Manual Desempeño Docente'!H4,)</f>
        <v>0</v>
      </c>
      <c r="P20" s="332">
        <f t="shared" si="9"/>
        <v>0</v>
      </c>
      <c r="Q20" s="300">
        <v>500000</v>
      </c>
      <c r="R20" s="300">
        <v>0</v>
      </c>
      <c r="S20" s="300">
        <v>0</v>
      </c>
      <c r="T20" s="315">
        <f t="shared" si="10"/>
        <v>500000</v>
      </c>
      <c r="U20" s="338">
        <f t="shared" si="12"/>
        <v>500000</v>
      </c>
      <c r="V20">
        <f t="shared" si="11"/>
        <v>0</v>
      </c>
      <c r="W20" s="337"/>
      <c r="X20" s="337"/>
      <c r="Y20" s="337"/>
    </row>
    <row r="21" spans="1:25" ht="27" customHeight="1" x14ac:dyDescent="0.25">
      <c r="A21" s="538"/>
      <c r="B21" s="335">
        <v>26110</v>
      </c>
      <c r="C21" s="295" t="s">
        <v>117</v>
      </c>
      <c r="D21" s="336">
        <v>148950</v>
      </c>
      <c r="E21" s="300">
        <v>0</v>
      </c>
      <c r="F21" s="300">
        <v>0</v>
      </c>
      <c r="G21" s="300">
        <v>0</v>
      </c>
      <c r="H21" s="332">
        <f t="shared" si="7"/>
        <v>0</v>
      </c>
      <c r="I21" s="300">
        <v>0</v>
      </c>
      <c r="J21" s="300">
        <f>SUM('[1]Cood. Tec. Pedagogico'!H11:H13,'[1]Enfoque Genero'!H22:H23,)</f>
        <v>0</v>
      </c>
      <c r="K21" s="300">
        <v>50000</v>
      </c>
      <c r="L21" s="332">
        <f t="shared" si="8"/>
        <v>50000</v>
      </c>
      <c r="M21" s="300">
        <v>50000</v>
      </c>
      <c r="N21" s="300">
        <v>0</v>
      </c>
      <c r="O21" s="300">
        <v>48950</v>
      </c>
      <c r="P21" s="332">
        <f t="shared" si="9"/>
        <v>98950</v>
      </c>
      <c r="Q21" s="300">
        <f>SUM('[1]Fin de Grado'!H11:H12,)</f>
        <v>0</v>
      </c>
      <c r="R21" s="300">
        <v>0</v>
      </c>
      <c r="S21" s="300">
        <v>0</v>
      </c>
      <c r="T21" s="315">
        <f t="shared" si="10"/>
        <v>0</v>
      </c>
      <c r="U21" s="338">
        <f t="shared" si="12"/>
        <v>148950</v>
      </c>
      <c r="V21">
        <f t="shared" si="11"/>
        <v>0</v>
      </c>
      <c r="W21" s="337"/>
      <c r="X21" s="337"/>
      <c r="Y21" s="337"/>
    </row>
    <row r="22" spans="1:25" ht="29.25" customHeight="1" x14ac:dyDescent="0.25">
      <c r="A22" s="538"/>
      <c r="B22" s="335">
        <v>26210</v>
      </c>
      <c r="C22" s="295" t="s">
        <v>118</v>
      </c>
      <c r="D22" s="336">
        <v>2581050</v>
      </c>
      <c r="E22" s="300">
        <v>0</v>
      </c>
      <c r="F22" s="300">
        <v>0</v>
      </c>
      <c r="G22" s="300">
        <v>0</v>
      </c>
      <c r="H22" s="332">
        <f t="shared" si="7"/>
        <v>0</v>
      </c>
      <c r="I22" s="300">
        <f>SUM('[1]Enfoque Genero'!H5:H6,'[1]Enfoque Genero'!H10:H11,)</f>
        <v>0</v>
      </c>
      <c r="J22" s="300">
        <v>1000000</v>
      </c>
      <c r="K22" s="300">
        <v>0</v>
      </c>
      <c r="L22" s="332">
        <f t="shared" si="8"/>
        <v>1000000</v>
      </c>
      <c r="M22" s="300">
        <f>SUM([1]DDocente!H11:H12,)</f>
        <v>0</v>
      </c>
      <c r="N22" s="300">
        <v>1000000</v>
      </c>
      <c r="O22" s="300">
        <f>SUM([1]Preuniversitaria!H9:H11,'[1]Manual Desempeño Docente'!H6:H7,)</f>
        <v>0</v>
      </c>
      <c r="P22" s="332">
        <f t="shared" si="9"/>
        <v>1000000</v>
      </c>
      <c r="Q22" s="300">
        <v>581050</v>
      </c>
      <c r="R22" s="300">
        <v>0</v>
      </c>
      <c r="S22" s="300">
        <v>0</v>
      </c>
      <c r="T22" s="315">
        <f t="shared" si="10"/>
        <v>581050</v>
      </c>
      <c r="U22" s="338">
        <f t="shared" si="12"/>
        <v>2581050</v>
      </c>
      <c r="V22">
        <f t="shared" si="11"/>
        <v>0</v>
      </c>
      <c r="W22" s="337"/>
      <c r="X22" s="337"/>
      <c r="Y22" s="337"/>
    </row>
    <row r="23" spans="1:25" ht="29.25" customHeight="1" x14ac:dyDescent="0.25">
      <c r="A23" s="538"/>
      <c r="B23" s="335">
        <v>29100</v>
      </c>
      <c r="C23" s="295" t="s">
        <v>119</v>
      </c>
      <c r="D23" s="336">
        <v>170000</v>
      </c>
      <c r="E23" s="300">
        <v>0</v>
      </c>
      <c r="F23" s="300">
        <v>0</v>
      </c>
      <c r="G23" s="300">
        <v>0</v>
      </c>
      <c r="H23" s="332">
        <f t="shared" si="7"/>
        <v>0</v>
      </c>
      <c r="I23" s="300">
        <v>0</v>
      </c>
      <c r="J23" s="300">
        <v>0</v>
      </c>
      <c r="K23" s="300">
        <v>50000</v>
      </c>
      <c r="L23" s="332">
        <f t="shared" si="8"/>
        <v>50000</v>
      </c>
      <c r="M23" s="300">
        <v>50000</v>
      </c>
      <c r="N23" s="300">
        <v>0</v>
      </c>
      <c r="O23" s="300">
        <v>50000</v>
      </c>
      <c r="P23" s="332">
        <f t="shared" si="9"/>
        <v>100000</v>
      </c>
      <c r="Q23" s="300">
        <v>20000</v>
      </c>
      <c r="R23" s="300">
        <v>0</v>
      </c>
      <c r="S23" s="300">
        <v>0</v>
      </c>
      <c r="T23" s="315">
        <f t="shared" si="10"/>
        <v>20000</v>
      </c>
      <c r="U23" s="338">
        <f t="shared" si="12"/>
        <v>170000</v>
      </c>
      <c r="V23">
        <f t="shared" si="11"/>
        <v>0</v>
      </c>
      <c r="W23" s="337"/>
      <c r="X23" s="337"/>
      <c r="Y23" s="337"/>
    </row>
    <row r="24" spans="1:25" ht="15.75" customHeight="1" x14ac:dyDescent="0.25">
      <c r="A24" s="339"/>
      <c r="B24" s="340"/>
      <c r="C24" s="341"/>
      <c r="D24" s="342">
        <f>SUM(D16:D23)</f>
        <v>9000000</v>
      </c>
      <c r="E24" s="338">
        <f>SUM(E18:E22)</f>
        <v>0</v>
      </c>
      <c r="F24" s="338">
        <f>SUM(F18:F22)</f>
        <v>0</v>
      </c>
      <c r="G24" s="338">
        <f>SUM(G18:G22)</f>
        <v>0</v>
      </c>
      <c r="H24" s="338">
        <f>SUM(H16:H23)</f>
        <v>0</v>
      </c>
      <c r="I24" s="338">
        <f>SUM(I16:I23)</f>
        <v>16600</v>
      </c>
      <c r="J24" s="338">
        <f>SUM(J16:J23)</f>
        <v>3050000</v>
      </c>
      <c r="K24" s="338">
        <f>SUM(K18:K22)</f>
        <v>50000</v>
      </c>
      <c r="L24" s="338">
        <f>SUM(L16:L23)</f>
        <v>3166600</v>
      </c>
      <c r="M24" s="338">
        <f>SUM(M18:M22)</f>
        <v>2050000</v>
      </c>
      <c r="N24" s="338">
        <f>SUM(N18:N22)</f>
        <v>1000000</v>
      </c>
      <c r="O24" s="338">
        <f>SUM(O16:O23)</f>
        <v>98950</v>
      </c>
      <c r="P24" s="338">
        <f>SUM(P16:P23)</f>
        <v>3215550</v>
      </c>
      <c r="Q24" s="338">
        <f>SUM(Q18:Q22)</f>
        <v>2581050</v>
      </c>
      <c r="R24" s="338">
        <f>SUM(R18:R22)</f>
        <v>0</v>
      </c>
      <c r="S24" s="338">
        <f>SUM(S18:S22)</f>
        <v>0</v>
      </c>
      <c r="T24" s="338">
        <f>SUM(T16:T23)</f>
        <v>2617850</v>
      </c>
      <c r="U24" s="338">
        <f>SUM(U16:U23)</f>
        <v>9000000</v>
      </c>
      <c r="V24">
        <f t="shared" si="11"/>
        <v>0</v>
      </c>
    </row>
    <row r="25" spans="1:25" ht="38.25" customHeight="1" x14ac:dyDescent="0.25">
      <c r="A25" s="539">
        <v>300</v>
      </c>
      <c r="B25" s="335">
        <v>31110</v>
      </c>
      <c r="C25" s="295" t="s">
        <v>331</v>
      </c>
      <c r="D25" s="336">
        <v>2184537</v>
      </c>
      <c r="E25" s="300">
        <v>0</v>
      </c>
      <c r="F25" s="300">
        <v>0</v>
      </c>
      <c r="G25" s="300">
        <v>0</v>
      </c>
      <c r="H25" s="332">
        <f t="shared" ref="H25:H35" si="13">E25+F25+G25</f>
        <v>0</v>
      </c>
      <c r="I25" s="300">
        <f>SUM('[1]Enfoque Genero'!H30)</f>
        <v>0</v>
      </c>
      <c r="J25" s="300">
        <v>500000</v>
      </c>
      <c r="K25" s="300">
        <f>SUM('[1]Lineamiento de Aprendizaje'!H6,'[1]Pruebas formativas'!H14:H17,[1]Reglamento!H4:H5,)</f>
        <v>0</v>
      </c>
      <c r="L25" s="332">
        <f t="shared" ref="L25:L35" si="14">I25+J25+K25</f>
        <v>500000</v>
      </c>
      <c r="M25" s="300">
        <v>500000</v>
      </c>
      <c r="N25" s="300">
        <v>0</v>
      </c>
      <c r="O25" s="300">
        <v>500000</v>
      </c>
      <c r="P25" s="332">
        <f t="shared" ref="P25:P35" si="15">M25+N25+O25</f>
        <v>1000000</v>
      </c>
      <c r="Q25" s="300">
        <v>684537</v>
      </c>
      <c r="R25" s="300">
        <v>0</v>
      </c>
      <c r="S25" s="300">
        <v>0</v>
      </c>
      <c r="T25" s="332">
        <f t="shared" ref="T25:T35" si="16">Q25+R25+S25</f>
        <v>684537</v>
      </c>
      <c r="U25" s="338">
        <f t="shared" ref="U25:U35" si="17">H25+L25+P25+T25</f>
        <v>2184537</v>
      </c>
      <c r="V25">
        <f t="shared" si="11"/>
        <v>0</v>
      </c>
      <c r="W25" s="337"/>
      <c r="X25" s="337"/>
      <c r="Y25" s="337"/>
    </row>
    <row r="26" spans="1:25" ht="25.5" customHeight="1" x14ac:dyDescent="0.25">
      <c r="A26" s="539"/>
      <c r="B26" s="335">
        <v>33100</v>
      </c>
      <c r="C26" s="295" t="s">
        <v>333</v>
      </c>
      <c r="D26" s="336">
        <v>100000</v>
      </c>
      <c r="E26" s="300">
        <v>0</v>
      </c>
      <c r="F26" s="300">
        <v>0</v>
      </c>
      <c r="G26" s="300">
        <v>0</v>
      </c>
      <c r="H26" s="332">
        <f t="shared" si="13"/>
        <v>0</v>
      </c>
      <c r="I26" s="300">
        <v>50000</v>
      </c>
      <c r="J26" s="300">
        <v>0</v>
      </c>
      <c r="K26" s="300">
        <v>0</v>
      </c>
      <c r="L26" s="332">
        <f t="shared" si="14"/>
        <v>50000</v>
      </c>
      <c r="M26" s="300">
        <v>50000</v>
      </c>
      <c r="N26" s="300">
        <v>0</v>
      </c>
      <c r="O26" s="300">
        <v>0</v>
      </c>
      <c r="P26" s="332">
        <f t="shared" si="15"/>
        <v>50000</v>
      </c>
      <c r="Q26" s="300">
        <v>0</v>
      </c>
      <c r="R26" s="300">
        <v>0</v>
      </c>
      <c r="S26" s="300">
        <v>0</v>
      </c>
      <c r="T26" s="332">
        <f t="shared" si="16"/>
        <v>0</v>
      </c>
      <c r="U26" s="338">
        <f t="shared" si="17"/>
        <v>100000</v>
      </c>
      <c r="V26">
        <f t="shared" si="11"/>
        <v>0</v>
      </c>
      <c r="W26" s="337"/>
      <c r="X26" s="337"/>
      <c r="Y26" s="337"/>
    </row>
    <row r="27" spans="1:25" ht="25.5" customHeight="1" x14ac:dyDescent="0.25">
      <c r="A27" s="539"/>
      <c r="B27" s="335">
        <v>33300</v>
      </c>
      <c r="C27" s="295" t="s">
        <v>335</v>
      </c>
      <c r="D27" s="336">
        <v>500000</v>
      </c>
      <c r="E27" s="300">
        <v>0</v>
      </c>
      <c r="F27" s="300">
        <v>0</v>
      </c>
      <c r="G27" s="300">
        <v>0</v>
      </c>
      <c r="H27" s="332">
        <f t="shared" si="13"/>
        <v>0</v>
      </c>
      <c r="I27" s="300">
        <v>0</v>
      </c>
      <c r="J27" s="300">
        <v>100000</v>
      </c>
      <c r="K27" s="300">
        <v>100000</v>
      </c>
      <c r="L27" s="332">
        <f t="shared" si="14"/>
        <v>200000</v>
      </c>
      <c r="M27" s="300">
        <v>100000</v>
      </c>
      <c r="N27" s="300">
        <v>100000</v>
      </c>
      <c r="O27" s="300">
        <v>0</v>
      </c>
      <c r="P27" s="332">
        <f t="shared" si="15"/>
        <v>200000</v>
      </c>
      <c r="Q27" s="300">
        <v>100000</v>
      </c>
      <c r="R27" s="300">
        <v>0</v>
      </c>
      <c r="S27" s="300">
        <v>0</v>
      </c>
      <c r="T27" s="332">
        <f t="shared" si="16"/>
        <v>100000</v>
      </c>
      <c r="U27" s="338">
        <f t="shared" si="17"/>
        <v>500000</v>
      </c>
      <c r="V27">
        <f t="shared" si="11"/>
        <v>0</v>
      </c>
      <c r="W27" s="337"/>
      <c r="X27" s="337"/>
      <c r="Y27" s="337"/>
    </row>
    <row r="28" spans="1:25" ht="25.5" customHeight="1" x14ac:dyDescent="0.25">
      <c r="A28" s="539"/>
      <c r="B28" s="335">
        <v>34400</v>
      </c>
      <c r="C28" s="295" t="s">
        <v>124</v>
      </c>
      <c r="D28" s="336">
        <v>50000</v>
      </c>
      <c r="E28" s="300">
        <v>0</v>
      </c>
      <c r="F28" s="300">
        <v>0</v>
      </c>
      <c r="G28" s="300">
        <v>0</v>
      </c>
      <c r="H28" s="332">
        <f t="shared" si="13"/>
        <v>0</v>
      </c>
      <c r="I28" s="300">
        <v>0</v>
      </c>
      <c r="J28" s="300">
        <v>0</v>
      </c>
      <c r="K28" s="300">
        <v>50000</v>
      </c>
      <c r="L28" s="332">
        <f t="shared" si="14"/>
        <v>50000</v>
      </c>
      <c r="M28" s="300">
        <v>0</v>
      </c>
      <c r="N28" s="300">
        <v>0</v>
      </c>
      <c r="O28" s="300">
        <v>0</v>
      </c>
      <c r="P28" s="332">
        <f t="shared" si="15"/>
        <v>0</v>
      </c>
      <c r="Q28" s="300">
        <v>0</v>
      </c>
      <c r="R28" s="300">
        <v>0</v>
      </c>
      <c r="S28" s="300">
        <v>0</v>
      </c>
      <c r="T28" s="332">
        <f t="shared" si="16"/>
        <v>0</v>
      </c>
      <c r="U28" s="338">
        <f t="shared" si="17"/>
        <v>50000</v>
      </c>
      <c r="V28">
        <f t="shared" si="11"/>
        <v>0</v>
      </c>
      <c r="W28" s="337"/>
      <c r="X28" s="337"/>
      <c r="Y28" s="337"/>
    </row>
    <row r="29" spans="1:25" ht="25.5" customHeight="1" x14ac:dyDescent="0.25">
      <c r="A29" s="539"/>
      <c r="B29" s="335">
        <v>35100</v>
      </c>
      <c r="C29" s="295" t="s">
        <v>125</v>
      </c>
      <c r="D29" s="336">
        <v>50000</v>
      </c>
      <c r="E29" s="300">
        <v>0</v>
      </c>
      <c r="F29" s="300">
        <v>0</v>
      </c>
      <c r="G29" s="300">
        <v>0</v>
      </c>
      <c r="H29" s="332">
        <f t="shared" si="13"/>
        <v>0</v>
      </c>
      <c r="I29" s="300">
        <v>0</v>
      </c>
      <c r="J29" s="300">
        <v>0</v>
      </c>
      <c r="K29" s="300">
        <v>50000</v>
      </c>
      <c r="L29" s="332">
        <f t="shared" si="14"/>
        <v>50000</v>
      </c>
      <c r="M29" s="300">
        <v>0</v>
      </c>
      <c r="N29" s="300">
        <v>0</v>
      </c>
      <c r="O29" s="300">
        <v>0</v>
      </c>
      <c r="P29" s="332">
        <f t="shared" si="15"/>
        <v>0</v>
      </c>
      <c r="Q29" s="300">
        <v>0</v>
      </c>
      <c r="R29" s="300">
        <v>0</v>
      </c>
      <c r="S29" s="300">
        <v>0</v>
      </c>
      <c r="T29" s="332">
        <f t="shared" si="16"/>
        <v>0</v>
      </c>
      <c r="U29" s="338">
        <f t="shared" si="17"/>
        <v>50000</v>
      </c>
      <c r="V29">
        <f t="shared" si="11"/>
        <v>0</v>
      </c>
      <c r="W29" s="337"/>
      <c r="X29" s="337"/>
      <c r="Y29" s="337"/>
    </row>
    <row r="30" spans="1:25" ht="29.25" customHeight="1" x14ac:dyDescent="0.25">
      <c r="A30" s="539"/>
      <c r="B30" s="335">
        <v>35620</v>
      </c>
      <c r="C30" s="295" t="s">
        <v>339</v>
      </c>
      <c r="D30" s="336">
        <v>383533</v>
      </c>
      <c r="E30" s="300">
        <v>0</v>
      </c>
      <c r="F30" s="300">
        <v>0</v>
      </c>
      <c r="G30" s="300">
        <v>63533</v>
      </c>
      <c r="H30" s="332">
        <f t="shared" si="13"/>
        <v>63533</v>
      </c>
      <c r="I30" s="300">
        <v>80000</v>
      </c>
      <c r="J30" s="300">
        <v>0</v>
      </c>
      <c r="K30" s="300">
        <v>80000</v>
      </c>
      <c r="L30" s="332">
        <f t="shared" si="14"/>
        <v>160000</v>
      </c>
      <c r="M30" s="300">
        <v>0</v>
      </c>
      <c r="N30" s="300">
        <v>80000</v>
      </c>
      <c r="O30" s="300">
        <v>0</v>
      </c>
      <c r="P30" s="332">
        <f t="shared" si="15"/>
        <v>80000</v>
      </c>
      <c r="Q30" s="300">
        <v>80000</v>
      </c>
      <c r="R30" s="300">
        <v>0</v>
      </c>
      <c r="S30" s="300">
        <v>0</v>
      </c>
      <c r="T30" s="332">
        <f t="shared" si="16"/>
        <v>80000</v>
      </c>
      <c r="U30" s="338">
        <f t="shared" si="17"/>
        <v>383533</v>
      </c>
      <c r="V30">
        <f t="shared" si="11"/>
        <v>0</v>
      </c>
      <c r="W30" s="337"/>
      <c r="X30" s="337"/>
      <c r="Y30" s="337"/>
    </row>
    <row r="31" spans="1:25" ht="29.25" customHeight="1" x14ac:dyDescent="0.25">
      <c r="A31" s="539"/>
      <c r="B31" s="335">
        <v>35650</v>
      </c>
      <c r="C31" s="295" t="s">
        <v>373</v>
      </c>
      <c r="D31" s="336">
        <v>50000</v>
      </c>
      <c r="E31" s="300">
        <v>0</v>
      </c>
      <c r="F31" s="300">
        <v>0</v>
      </c>
      <c r="G31" s="300">
        <v>0</v>
      </c>
      <c r="H31" s="332">
        <f t="shared" si="13"/>
        <v>0</v>
      </c>
      <c r="I31" s="300">
        <v>25000</v>
      </c>
      <c r="J31" s="300">
        <v>0</v>
      </c>
      <c r="K31" s="300">
        <v>0</v>
      </c>
      <c r="L31" s="332">
        <f t="shared" si="14"/>
        <v>25000</v>
      </c>
      <c r="M31" s="300">
        <v>0</v>
      </c>
      <c r="N31" s="300">
        <v>0</v>
      </c>
      <c r="O31" s="300">
        <v>25000</v>
      </c>
      <c r="P31" s="332">
        <f t="shared" si="15"/>
        <v>25000</v>
      </c>
      <c r="Q31" s="300">
        <v>0</v>
      </c>
      <c r="R31" s="300">
        <v>0</v>
      </c>
      <c r="S31" s="300">
        <v>0</v>
      </c>
      <c r="T31" s="332">
        <f t="shared" si="16"/>
        <v>0</v>
      </c>
      <c r="U31" s="338">
        <f t="shared" si="17"/>
        <v>50000</v>
      </c>
      <c r="V31">
        <f t="shared" si="11"/>
        <v>0</v>
      </c>
      <c r="W31" s="337"/>
      <c r="X31" s="337"/>
      <c r="Y31" s="337"/>
    </row>
    <row r="32" spans="1:25" ht="33.75" customHeight="1" x14ac:dyDescent="0.25">
      <c r="A32" s="539"/>
      <c r="B32" s="335">
        <v>39200</v>
      </c>
      <c r="C32" s="295" t="s">
        <v>287</v>
      </c>
      <c r="D32" s="336">
        <v>67000</v>
      </c>
      <c r="E32" s="300">
        <v>0</v>
      </c>
      <c r="F32" s="300">
        <v>0</v>
      </c>
      <c r="G32" s="300">
        <v>0</v>
      </c>
      <c r="H32" s="332">
        <f t="shared" si="13"/>
        <v>0</v>
      </c>
      <c r="I32" s="300">
        <v>0</v>
      </c>
      <c r="J32" s="300">
        <v>30000</v>
      </c>
      <c r="K32" s="300">
        <v>0</v>
      </c>
      <c r="L32" s="332">
        <f t="shared" si="14"/>
        <v>30000</v>
      </c>
      <c r="M32" s="300">
        <v>0</v>
      </c>
      <c r="N32" s="300">
        <v>37000</v>
      </c>
      <c r="O32" s="300">
        <v>0</v>
      </c>
      <c r="P32" s="332">
        <f t="shared" si="15"/>
        <v>37000</v>
      </c>
      <c r="Q32" s="300">
        <v>0</v>
      </c>
      <c r="R32" s="300">
        <v>0</v>
      </c>
      <c r="S32" s="300">
        <v>0</v>
      </c>
      <c r="T32" s="332">
        <f t="shared" si="16"/>
        <v>0</v>
      </c>
      <c r="U32" s="338">
        <f t="shared" si="17"/>
        <v>67000</v>
      </c>
      <c r="V32">
        <f t="shared" si="11"/>
        <v>0</v>
      </c>
      <c r="W32" s="337"/>
      <c r="X32" s="337"/>
      <c r="Y32" s="337"/>
    </row>
    <row r="33" spans="1:25" ht="33.75" customHeight="1" x14ac:dyDescent="0.25">
      <c r="A33" s="539"/>
      <c r="B33" s="335">
        <v>39400</v>
      </c>
      <c r="C33" s="295" t="s">
        <v>129</v>
      </c>
      <c r="D33" s="336">
        <v>10000</v>
      </c>
      <c r="E33" s="300">
        <v>0</v>
      </c>
      <c r="F33" s="300">
        <v>0</v>
      </c>
      <c r="G33" s="300">
        <v>0</v>
      </c>
      <c r="H33" s="332">
        <f t="shared" si="13"/>
        <v>0</v>
      </c>
      <c r="I33" s="300">
        <v>0</v>
      </c>
      <c r="J33" s="300">
        <v>0</v>
      </c>
      <c r="K33" s="300">
        <v>10000</v>
      </c>
      <c r="L33" s="332">
        <f t="shared" si="14"/>
        <v>10000</v>
      </c>
      <c r="M33" s="300">
        <v>0</v>
      </c>
      <c r="N33" s="300">
        <v>0</v>
      </c>
      <c r="O33" s="300">
        <v>0</v>
      </c>
      <c r="P33" s="332">
        <f t="shared" si="15"/>
        <v>0</v>
      </c>
      <c r="Q33" s="300">
        <v>0</v>
      </c>
      <c r="R33" s="300">
        <v>0</v>
      </c>
      <c r="S33" s="300">
        <v>0</v>
      </c>
      <c r="T33" s="332">
        <f t="shared" si="16"/>
        <v>0</v>
      </c>
      <c r="U33" s="338">
        <f t="shared" si="17"/>
        <v>10000</v>
      </c>
      <c r="V33">
        <f t="shared" si="11"/>
        <v>0</v>
      </c>
      <c r="W33" s="337"/>
      <c r="X33" s="337"/>
      <c r="Y33" s="337"/>
    </row>
    <row r="34" spans="1:25" ht="34.5" customHeight="1" x14ac:dyDescent="0.25">
      <c r="A34" s="539"/>
      <c r="B34" s="335">
        <v>39530</v>
      </c>
      <c r="C34" s="295" t="s">
        <v>130</v>
      </c>
      <c r="D34" s="336">
        <v>150000</v>
      </c>
      <c r="E34" s="300">
        <v>0</v>
      </c>
      <c r="F34" s="300">
        <v>0</v>
      </c>
      <c r="G34" s="300">
        <v>0</v>
      </c>
      <c r="H34" s="332">
        <f t="shared" si="13"/>
        <v>0</v>
      </c>
      <c r="I34" s="300">
        <v>0</v>
      </c>
      <c r="J34" s="300">
        <v>0</v>
      </c>
      <c r="K34" s="300">
        <v>75000</v>
      </c>
      <c r="L34" s="332">
        <f t="shared" si="14"/>
        <v>75000</v>
      </c>
      <c r="M34" s="300">
        <v>0</v>
      </c>
      <c r="N34" s="300">
        <v>0</v>
      </c>
      <c r="O34" s="300">
        <v>75000</v>
      </c>
      <c r="P34" s="332">
        <f t="shared" si="15"/>
        <v>75000</v>
      </c>
      <c r="Q34" s="300">
        <v>0</v>
      </c>
      <c r="R34" s="300">
        <v>0</v>
      </c>
      <c r="S34" s="300">
        <v>0</v>
      </c>
      <c r="T34" s="332">
        <f t="shared" si="16"/>
        <v>0</v>
      </c>
      <c r="U34" s="338">
        <f t="shared" si="17"/>
        <v>150000</v>
      </c>
      <c r="V34">
        <f t="shared" si="11"/>
        <v>0</v>
      </c>
      <c r="W34" s="337"/>
      <c r="X34" s="337"/>
      <c r="Y34" s="337"/>
    </row>
    <row r="35" spans="1:25" ht="28.5" customHeight="1" x14ac:dyDescent="0.25">
      <c r="A35" s="539"/>
      <c r="B35" s="335">
        <v>39600</v>
      </c>
      <c r="C35" s="298" t="s">
        <v>346</v>
      </c>
      <c r="D35" s="336">
        <v>300000</v>
      </c>
      <c r="E35" s="300">
        <v>0</v>
      </c>
      <c r="F35" s="300">
        <v>0</v>
      </c>
      <c r="G35" s="300">
        <v>0</v>
      </c>
      <c r="H35" s="332">
        <f t="shared" si="13"/>
        <v>0</v>
      </c>
      <c r="I35" s="300">
        <v>0</v>
      </c>
      <c r="J35" s="300">
        <v>100000</v>
      </c>
      <c r="K35" s="300">
        <v>0</v>
      </c>
      <c r="L35" s="332">
        <f t="shared" si="14"/>
        <v>100000</v>
      </c>
      <c r="M35" s="300">
        <v>0</v>
      </c>
      <c r="N35" s="300">
        <v>100000</v>
      </c>
      <c r="O35" s="300">
        <v>0</v>
      </c>
      <c r="P35" s="332">
        <f t="shared" si="15"/>
        <v>100000</v>
      </c>
      <c r="Q35" s="300">
        <v>100000</v>
      </c>
      <c r="R35" s="300">
        <v>0</v>
      </c>
      <c r="S35" s="300">
        <v>0</v>
      </c>
      <c r="T35" s="332">
        <f t="shared" si="16"/>
        <v>100000</v>
      </c>
      <c r="U35" s="338">
        <f t="shared" si="17"/>
        <v>300000</v>
      </c>
      <c r="V35">
        <f t="shared" si="11"/>
        <v>0</v>
      </c>
      <c r="W35" s="337"/>
      <c r="X35" s="337"/>
      <c r="Y35" s="337"/>
    </row>
    <row r="36" spans="1:25" ht="15.75" customHeight="1" x14ac:dyDescent="0.25">
      <c r="A36" s="339"/>
      <c r="B36" s="343"/>
      <c r="C36" s="343"/>
      <c r="D36" s="342">
        <f t="shared" ref="D36:U36" si="18">SUM(D25:D35)</f>
        <v>3845070</v>
      </c>
      <c r="E36" s="338">
        <f t="shared" si="18"/>
        <v>0</v>
      </c>
      <c r="F36" s="338">
        <f t="shared" si="18"/>
        <v>0</v>
      </c>
      <c r="G36" s="338">
        <f t="shared" si="18"/>
        <v>63533</v>
      </c>
      <c r="H36" s="338">
        <f t="shared" si="18"/>
        <v>63533</v>
      </c>
      <c r="I36" s="338">
        <f t="shared" si="18"/>
        <v>155000</v>
      </c>
      <c r="J36" s="338">
        <f t="shared" si="18"/>
        <v>730000</v>
      </c>
      <c r="K36" s="338">
        <f t="shared" si="18"/>
        <v>365000</v>
      </c>
      <c r="L36" s="338">
        <f t="shared" si="18"/>
        <v>1250000</v>
      </c>
      <c r="M36" s="338">
        <f t="shared" si="18"/>
        <v>650000</v>
      </c>
      <c r="N36" s="338">
        <f t="shared" si="18"/>
        <v>317000</v>
      </c>
      <c r="O36" s="338">
        <f t="shared" si="18"/>
        <v>600000</v>
      </c>
      <c r="P36" s="338">
        <f t="shared" si="18"/>
        <v>1567000</v>
      </c>
      <c r="Q36" s="338">
        <f t="shared" si="18"/>
        <v>964537</v>
      </c>
      <c r="R36" s="338">
        <f t="shared" si="18"/>
        <v>0</v>
      </c>
      <c r="S36" s="338">
        <f t="shared" si="18"/>
        <v>0</v>
      </c>
      <c r="T36" s="338">
        <f t="shared" si="18"/>
        <v>964537</v>
      </c>
      <c r="U36" s="338">
        <f t="shared" si="18"/>
        <v>3845070</v>
      </c>
      <c r="V36">
        <f t="shared" si="11"/>
        <v>0</v>
      </c>
    </row>
    <row r="37" spans="1:25" ht="15.75" customHeight="1" x14ac:dyDescent="0.25">
      <c r="A37" s="339"/>
      <c r="B37" s="343"/>
      <c r="C37" s="343"/>
      <c r="D37" s="342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38"/>
      <c r="P37" s="338"/>
      <c r="Q37" s="338"/>
      <c r="R37" s="338"/>
      <c r="S37" s="338"/>
      <c r="T37" s="338"/>
      <c r="U37" s="338"/>
    </row>
    <row r="38" spans="1:25" ht="52.5" customHeight="1" x14ac:dyDescent="0.25">
      <c r="A38" s="533">
        <v>400</v>
      </c>
      <c r="B38" s="335">
        <v>42120</v>
      </c>
      <c r="C38" s="295" t="s">
        <v>132</v>
      </c>
      <c r="D38" s="345">
        <v>70000</v>
      </c>
      <c r="E38" s="300">
        <v>0</v>
      </c>
      <c r="F38" s="300">
        <v>0</v>
      </c>
      <c r="G38" s="300">
        <v>0</v>
      </c>
      <c r="H38" s="332">
        <f t="shared" ref="H38:H43" si="19">SUM(E38:G38)</f>
        <v>0</v>
      </c>
      <c r="I38" s="300">
        <v>0</v>
      </c>
      <c r="J38" s="300">
        <v>0</v>
      </c>
      <c r="K38" s="300">
        <v>70000</v>
      </c>
      <c r="L38" s="332">
        <f t="shared" ref="L38:L43" si="20">SUM(I38:K38)</f>
        <v>70000</v>
      </c>
      <c r="M38" s="300">
        <v>0</v>
      </c>
      <c r="N38" s="300">
        <v>0</v>
      </c>
      <c r="O38" s="300">
        <f>SUM('[1]Fin de Grado'!H19)</f>
        <v>0</v>
      </c>
      <c r="P38" s="332">
        <f t="shared" ref="P38:P43" si="21">SUM(M38:O38)</f>
        <v>0</v>
      </c>
      <c r="Q38" s="300">
        <v>0</v>
      </c>
      <c r="R38" s="300">
        <v>0</v>
      </c>
      <c r="S38" s="300">
        <v>0</v>
      </c>
      <c r="T38" s="332">
        <f t="shared" ref="T38:T43" si="22">Q38+R38+S38</f>
        <v>0</v>
      </c>
      <c r="U38" s="338">
        <f t="shared" ref="U38:U43" si="23">H38+L38+P38+T38</f>
        <v>70000</v>
      </c>
      <c r="V38">
        <f t="shared" ref="V38:V47" si="24">U38-D38</f>
        <v>0</v>
      </c>
      <c r="W38" s="337"/>
      <c r="X38" s="337"/>
      <c r="Y38" s="337"/>
    </row>
    <row r="39" spans="1:25" ht="52.5" customHeight="1" x14ac:dyDescent="0.25">
      <c r="A39" s="533"/>
      <c r="B39" s="335">
        <v>42140</v>
      </c>
      <c r="C39" s="295" t="s">
        <v>349</v>
      </c>
      <c r="D39" s="345">
        <v>16000</v>
      </c>
      <c r="E39" s="300">
        <v>0</v>
      </c>
      <c r="F39" s="300">
        <v>0</v>
      </c>
      <c r="G39" s="300">
        <v>0</v>
      </c>
      <c r="H39" s="332">
        <f t="shared" si="19"/>
        <v>0</v>
      </c>
      <c r="I39" s="300">
        <v>0</v>
      </c>
      <c r="J39" s="300">
        <v>0</v>
      </c>
      <c r="K39" s="300">
        <v>16000</v>
      </c>
      <c r="L39" s="332">
        <f t="shared" si="20"/>
        <v>16000</v>
      </c>
      <c r="M39" s="300">
        <v>0</v>
      </c>
      <c r="N39" s="300">
        <v>0</v>
      </c>
      <c r="O39" s="300">
        <v>0</v>
      </c>
      <c r="P39" s="332">
        <f t="shared" si="21"/>
        <v>0</v>
      </c>
      <c r="Q39" s="300">
        <v>0</v>
      </c>
      <c r="R39" s="300">
        <v>0</v>
      </c>
      <c r="S39" s="300">
        <v>0</v>
      </c>
      <c r="T39" s="332">
        <f t="shared" si="22"/>
        <v>0</v>
      </c>
      <c r="U39" s="338">
        <f t="shared" si="23"/>
        <v>16000</v>
      </c>
      <c r="V39">
        <f t="shared" si="24"/>
        <v>0</v>
      </c>
      <c r="W39" s="337"/>
      <c r="X39" s="337"/>
      <c r="Y39" s="337"/>
    </row>
    <row r="40" spans="1:25" ht="52.5" customHeight="1" x14ac:dyDescent="0.25">
      <c r="A40" s="533"/>
      <c r="B40" s="335">
        <v>42510</v>
      </c>
      <c r="C40" s="295" t="s">
        <v>374</v>
      </c>
      <c r="D40" s="345">
        <v>24000</v>
      </c>
      <c r="E40" s="300">
        <v>0</v>
      </c>
      <c r="F40" s="300">
        <v>0</v>
      </c>
      <c r="G40" s="300">
        <v>0</v>
      </c>
      <c r="H40" s="332">
        <f t="shared" si="19"/>
        <v>0</v>
      </c>
      <c r="I40" s="300">
        <v>0</v>
      </c>
      <c r="J40" s="300">
        <v>0</v>
      </c>
      <c r="K40" s="300">
        <v>24000</v>
      </c>
      <c r="L40" s="332">
        <f t="shared" si="20"/>
        <v>24000</v>
      </c>
      <c r="M40" s="300">
        <v>0</v>
      </c>
      <c r="N40" s="300">
        <v>0</v>
      </c>
      <c r="O40" s="300">
        <v>0</v>
      </c>
      <c r="P40" s="332">
        <f t="shared" si="21"/>
        <v>0</v>
      </c>
      <c r="Q40" s="300">
        <v>0</v>
      </c>
      <c r="R40" s="300">
        <v>0</v>
      </c>
      <c r="S40" s="300">
        <v>0</v>
      </c>
      <c r="T40" s="332">
        <f t="shared" si="22"/>
        <v>0</v>
      </c>
      <c r="U40" s="338">
        <f t="shared" si="23"/>
        <v>24000</v>
      </c>
      <c r="V40">
        <f t="shared" si="24"/>
        <v>0</v>
      </c>
      <c r="W40" s="337"/>
      <c r="X40" s="337"/>
      <c r="Y40" s="337"/>
    </row>
    <row r="41" spans="1:25" ht="52.5" customHeight="1" x14ac:dyDescent="0.25">
      <c r="A41" s="533"/>
      <c r="B41" s="335">
        <v>42600</v>
      </c>
      <c r="C41" s="295" t="s">
        <v>375</v>
      </c>
      <c r="D41" s="345">
        <v>1000000</v>
      </c>
      <c r="E41" s="300">
        <v>0</v>
      </c>
      <c r="F41" s="300">
        <v>0</v>
      </c>
      <c r="G41" s="300">
        <v>0</v>
      </c>
      <c r="H41" s="332">
        <f t="shared" si="19"/>
        <v>0</v>
      </c>
      <c r="I41" s="300">
        <v>0</v>
      </c>
      <c r="J41" s="300">
        <v>0</v>
      </c>
      <c r="K41" s="300">
        <v>0</v>
      </c>
      <c r="L41" s="332">
        <f t="shared" si="20"/>
        <v>0</v>
      </c>
      <c r="M41" s="300">
        <v>1000000</v>
      </c>
      <c r="N41" s="300">
        <v>0</v>
      </c>
      <c r="O41" s="300">
        <v>0</v>
      </c>
      <c r="P41" s="332">
        <f t="shared" si="21"/>
        <v>1000000</v>
      </c>
      <c r="Q41" s="300">
        <v>0</v>
      </c>
      <c r="R41" s="300">
        <v>0</v>
      </c>
      <c r="S41" s="300">
        <v>0</v>
      </c>
      <c r="T41" s="332">
        <f t="shared" si="22"/>
        <v>0</v>
      </c>
      <c r="U41" s="338">
        <f t="shared" si="23"/>
        <v>1000000</v>
      </c>
      <c r="V41">
        <f t="shared" si="24"/>
        <v>0</v>
      </c>
      <c r="W41" s="337"/>
      <c r="X41" s="337"/>
      <c r="Y41" s="337"/>
    </row>
    <row r="42" spans="1:25" ht="52.5" customHeight="1" x14ac:dyDescent="0.25">
      <c r="A42" s="533"/>
      <c r="B42" s="335">
        <v>42710</v>
      </c>
      <c r="C42" s="295" t="s">
        <v>376</v>
      </c>
      <c r="D42" s="345">
        <v>1000000</v>
      </c>
      <c r="E42" s="300">
        <v>0</v>
      </c>
      <c r="F42" s="300">
        <v>0</v>
      </c>
      <c r="G42" s="300">
        <v>0</v>
      </c>
      <c r="H42" s="332">
        <f t="shared" si="19"/>
        <v>0</v>
      </c>
      <c r="I42" s="300">
        <v>0</v>
      </c>
      <c r="J42" s="300">
        <v>0</v>
      </c>
      <c r="K42" s="300">
        <v>0</v>
      </c>
      <c r="L42" s="332">
        <f t="shared" si="20"/>
        <v>0</v>
      </c>
      <c r="M42" s="300">
        <v>1000000</v>
      </c>
      <c r="N42" s="300">
        <v>0</v>
      </c>
      <c r="O42" s="300">
        <v>0</v>
      </c>
      <c r="P42" s="332">
        <f t="shared" si="21"/>
        <v>1000000</v>
      </c>
      <c r="Q42" s="300">
        <v>0</v>
      </c>
      <c r="R42" s="300">
        <v>0</v>
      </c>
      <c r="S42" s="300">
        <v>0</v>
      </c>
      <c r="T42" s="332">
        <f t="shared" si="22"/>
        <v>0</v>
      </c>
      <c r="U42" s="338">
        <f t="shared" si="23"/>
        <v>1000000</v>
      </c>
      <c r="V42">
        <f t="shared" si="24"/>
        <v>0</v>
      </c>
      <c r="W42" s="337"/>
      <c r="X42" s="337"/>
      <c r="Y42" s="337"/>
    </row>
    <row r="43" spans="1:25" ht="52.5" customHeight="1" x14ac:dyDescent="0.25">
      <c r="A43" s="533"/>
      <c r="B43" s="335">
        <v>42900</v>
      </c>
      <c r="C43" s="295" t="s">
        <v>377</v>
      </c>
      <c r="D43" s="345">
        <v>20000</v>
      </c>
      <c r="E43" s="300">
        <v>0</v>
      </c>
      <c r="F43" s="300">
        <v>0</v>
      </c>
      <c r="G43" s="300">
        <v>0</v>
      </c>
      <c r="H43" s="332">
        <f t="shared" si="19"/>
        <v>0</v>
      </c>
      <c r="I43" s="300">
        <v>0</v>
      </c>
      <c r="J43" s="300">
        <v>0</v>
      </c>
      <c r="K43" s="300">
        <v>0</v>
      </c>
      <c r="L43" s="332">
        <f t="shared" si="20"/>
        <v>0</v>
      </c>
      <c r="M43" s="300">
        <v>20000</v>
      </c>
      <c r="N43" s="300">
        <v>0</v>
      </c>
      <c r="O43" s="300">
        <v>0</v>
      </c>
      <c r="P43" s="332">
        <f t="shared" si="21"/>
        <v>20000</v>
      </c>
      <c r="Q43" s="300">
        <v>0</v>
      </c>
      <c r="R43" s="300">
        <v>0</v>
      </c>
      <c r="S43" s="300">
        <v>0</v>
      </c>
      <c r="T43" s="332">
        <f t="shared" si="22"/>
        <v>0</v>
      </c>
      <c r="U43" s="338">
        <f t="shared" si="23"/>
        <v>20000</v>
      </c>
      <c r="V43">
        <f t="shared" si="24"/>
        <v>0</v>
      </c>
      <c r="W43" s="337"/>
      <c r="X43" s="337"/>
      <c r="Y43" s="337"/>
    </row>
    <row r="44" spans="1:25" ht="15.75" customHeight="1" x14ac:dyDescent="0.25">
      <c r="A44" s="346"/>
      <c r="B44" s="347"/>
      <c r="C44" s="348"/>
      <c r="D44" s="349">
        <f>SUM(D38:D43)</f>
        <v>2130000</v>
      </c>
      <c r="E44" s="350">
        <f>SUM(E38:E43)</f>
        <v>0</v>
      </c>
      <c r="F44" s="350">
        <f>SUM(F38:F43)</f>
        <v>0</v>
      </c>
      <c r="G44" s="350">
        <f>SUM(G38:G43)</f>
        <v>0</v>
      </c>
      <c r="H44" s="350">
        <f>SUM(H35)</f>
        <v>0</v>
      </c>
      <c r="I44" s="350">
        <f t="shared" ref="I44:U44" si="25">SUM(I38:I43)</f>
        <v>0</v>
      </c>
      <c r="J44" s="350">
        <f t="shared" si="25"/>
        <v>0</v>
      </c>
      <c r="K44" s="350">
        <f t="shared" si="25"/>
        <v>110000</v>
      </c>
      <c r="L44" s="350">
        <f t="shared" si="25"/>
        <v>110000</v>
      </c>
      <c r="M44" s="350">
        <f t="shared" si="25"/>
        <v>2020000</v>
      </c>
      <c r="N44" s="350">
        <f t="shared" si="25"/>
        <v>0</v>
      </c>
      <c r="O44" s="350">
        <f t="shared" si="25"/>
        <v>0</v>
      </c>
      <c r="P44" s="350">
        <f t="shared" si="25"/>
        <v>2020000</v>
      </c>
      <c r="Q44" s="350">
        <f t="shared" si="25"/>
        <v>0</v>
      </c>
      <c r="R44" s="350">
        <f t="shared" si="25"/>
        <v>0</v>
      </c>
      <c r="S44" s="350">
        <f t="shared" si="25"/>
        <v>0</v>
      </c>
      <c r="T44" s="350">
        <f t="shared" si="25"/>
        <v>0</v>
      </c>
      <c r="U44" s="350">
        <f t="shared" si="25"/>
        <v>2130000</v>
      </c>
      <c r="V44" s="351">
        <f t="shared" si="24"/>
        <v>0</v>
      </c>
    </row>
    <row r="45" spans="1:25" ht="52.5" customHeight="1" x14ac:dyDescent="0.25">
      <c r="A45" s="344">
        <v>500</v>
      </c>
      <c r="B45" s="335">
        <v>51220</v>
      </c>
      <c r="C45" s="295" t="s">
        <v>359</v>
      </c>
      <c r="D45" s="345">
        <v>1312500</v>
      </c>
      <c r="E45" s="300">
        <v>0</v>
      </c>
      <c r="F45" s="300">
        <v>0</v>
      </c>
      <c r="G45" s="300">
        <v>0</v>
      </c>
      <c r="H45" s="332">
        <f>SUM(E45:G45)</f>
        <v>0</v>
      </c>
      <c r="I45" s="300">
        <v>0</v>
      </c>
      <c r="J45" s="300">
        <v>0</v>
      </c>
      <c r="K45" s="300">
        <v>0</v>
      </c>
      <c r="L45" s="332">
        <f>SUM(I45:K45)</f>
        <v>0</v>
      </c>
      <c r="M45" s="300">
        <v>0</v>
      </c>
      <c r="N45" s="300">
        <v>0</v>
      </c>
      <c r="O45" s="300">
        <v>1312500</v>
      </c>
      <c r="P45" s="332">
        <f>SUM(M45:O45)</f>
        <v>1312500</v>
      </c>
      <c r="Q45" s="300">
        <v>0</v>
      </c>
      <c r="R45" s="300">
        <v>0</v>
      </c>
      <c r="S45" s="300">
        <v>0</v>
      </c>
      <c r="T45" s="332">
        <f>Q45+R45+S45</f>
        <v>0</v>
      </c>
      <c r="U45" s="338">
        <f>H45+L45+P45+T45</f>
        <v>1312500</v>
      </c>
      <c r="V45">
        <f t="shared" si="24"/>
        <v>0</v>
      </c>
      <c r="W45" s="337"/>
      <c r="X45" s="337"/>
      <c r="Y45" s="337"/>
    </row>
    <row r="46" spans="1:25" ht="15.75" customHeight="1" x14ac:dyDescent="0.25">
      <c r="A46" s="346"/>
      <c r="B46" s="347"/>
      <c r="C46" s="348"/>
      <c r="D46" s="349">
        <f>SUM(D45:D45)</f>
        <v>1312500</v>
      </c>
      <c r="E46" s="352">
        <f>SUM(E38)</f>
        <v>0</v>
      </c>
      <c r="F46" s="352">
        <f>SUM(F38)</f>
        <v>0</v>
      </c>
      <c r="G46" s="352">
        <f>SUM(G38)</f>
        <v>0</v>
      </c>
      <c r="H46" s="350">
        <f>SUM(H38)</f>
        <v>0</v>
      </c>
      <c r="I46" s="350">
        <f>SUM(I38:I45)</f>
        <v>0</v>
      </c>
      <c r="J46" s="350">
        <f>SUM(J38)</f>
        <v>0</v>
      </c>
      <c r="K46" s="350">
        <f>SUM(K45:K45)</f>
        <v>0</v>
      </c>
      <c r="L46" s="350">
        <f>SUM(L45)</f>
        <v>0</v>
      </c>
      <c r="M46" s="350">
        <f>SUM(M38)</f>
        <v>0</v>
      </c>
      <c r="N46" s="350">
        <f>SUM(N38)</f>
        <v>0</v>
      </c>
      <c r="O46" s="350">
        <f>SUM(O38:O45)</f>
        <v>1312500</v>
      </c>
      <c r="P46" s="350">
        <f>SUM(P45)</f>
        <v>1312500</v>
      </c>
      <c r="Q46" s="350">
        <f>SUM(Q38)</f>
        <v>0</v>
      </c>
      <c r="R46" s="350">
        <f>SUM(R38)</f>
        <v>0</v>
      </c>
      <c r="S46" s="350">
        <f>SUM(S38)</f>
        <v>0</v>
      </c>
      <c r="T46" s="350">
        <f>SUM(T38)</f>
        <v>0</v>
      </c>
      <c r="U46" s="350">
        <f>SUM(U45:U45)</f>
        <v>1312500</v>
      </c>
      <c r="V46" s="351">
        <f t="shared" si="24"/>
        <v>0</v>
      </c>
    </row>
    <row r="47" spans="1:25" ht="15.75" customHeight="1" x14ac:dyDescent="0.25">
      <c r="A47" s="353"/>
      <c r="B47" s="354"/>
      <c r="C47" s="354"/>
      <c r="D47" s="355">
        <f>D46+D44+D36+D24+D14</f>
        <v>43277518</v>
      </c>
      <c r="E47" s="356">
        <f t="shared" ref="E47:T47" si="26">SUM(E14+E24+E36+E46)</f>
        <v>1923246</v>
      </c>
      <c r="F47" s="356">
        <f t="shared" si="26"/>
        <v>1923246</v>
      </c>
      <c r="G47" s="356">
        <f t="shared" si="26"/>
        <v>1986779</v>
      </c>
      <c r="H47" s="356">
        <f t="shared" si="26"/>
        <v>5833271</v>
      </c>
      <c r="I47" s="356">
        <f t="shared" si="26"/>
        <v>2094846</v>
      </c>
      <c r="J47" s="356">
        <f t="shared" si="26"/>
        <v>5703246</v>
      </c>
      <c r="K47" s="356">
        <f t="shared" si="26"/>
        <v>3847869</v>
      </c>
      <c r="L47" s="356">
        <f t="shared" si="26"/>
        <v>11695961</v>
      </c>
      <c r="M47" s="356">
        <f t="shared" si="26"/>
        <v>4390779</v>
      </c>
      <c r="N47" s="356">
        <f t="shared" si="26"/>
        <v>3007779</v>
      </c>
      <c r="O47" s="356">
        <f t="shared" si="26"/>
        <v>3702229</v>
      </c>
      <c r="P47" s="356">
        <f t="shared" si="26"/>
        <v>11167387</v>
      </c>
      <c r="Q47" s="356">
        <f t="shared" si="26"/>
        <v>5236366</v>
      </c>
      <c r="R47" s="356">
        <f t="shared" si="26"/>
        <v>1690779</v>
      </c>
      <c r="S47" s="356">
        <f t="shared" si="26"/>
        <v>3200414</v>
      </c>
      <c r="T47" s="356">
        <f t="shared" si="26"/>
        <v>10164359</v>
      </c>
      <c r="U47" s="357">
        <f>U45+U43+U42+U41+U40+U39+U38+U35+U34+U33+U32+U31+U30+U29+U28+U27+U25+U23+U22+U21+U20+U19+U18+U17+U16+U15+U13+U12+U11+U10+U9+U8+U7+U6+U5+U4+U3</f>
        <v>43425518</v>
      </c>
      <c r="V47" s="351">
        <f t="shared" si="24"/>
        <v>148000</v>
      </c>
    </row>
    <row r="48" spans="1:25" ht="15.75" customHeight="1" x14ac:dyDescent="0.25">
      <c r="A48" s="534" t="s">
        <v>378</v>
      </c>
      <c r="B48" s="534"/>
      <c r="C48" s="534"/>
      <c r="D48" s="358">
        <f>D46+D44+D36+D24+D14</f>
        <v>43277518</v>
      </c>
      <c r="E48" s="359"/>
      <c r="F48" s="359"/>
      <c r="G48" s="359"/>
      <c r="H48" s="359"/>
      <c r="I48" s="359"/>
      <c r="J48" s="359"/>
      <c r="K48" s="359"/>
      <c r="L48" s="359"/>
      <c r="M48" s="359"/>
      <c r="N48" s="359"/>
      <c r="O48" s="359"/>
      <c r="P48" s="359"/>
      <c r="Q48" s="359"/>
      <c r="R48" s="359"/>
      <c r="S48" s="359"/>
      <c r="T48" s="359"/>
      <c r="U48" s="360">
        <f>U47</f>
        <v>43425518</v>
      </c>
      <c r="V48" s="286"/>
    </row>
    <row r="49" spans="4:22" ht="15.75" customHeight="1" x14ac:dyDescent="0.25">
      <c r="V49" s="361"/>
    </row>
    <row r="50" spans="4:22" ht="15.75" customHeight="1" x14ac:dyDescent="0.25">
      <c r="U50" s="361"/>
    </row>
    <row r="51" spans="4:22" ht="15.75" customHeight="1" x14ac:dyDescent="0.25">
      <c r="U51" s="286"/>
      <c r="V51" s="286"/>
    </row>
    <row r="52" spans="4:22" ht="15.75" customHeight="1" x14ac:dyDescent="0.25">
      <c r="D52" s="286"/>
      <c r="U52" s="286"/>
      <c r="V52" s="286"/>
    </row>
    <row r="53" spans="4:22" ht="15.75" customHeight="1" x14ac:dyDescent="0.25">
      <c r="D53" s="286"/>
      <c r="U53" s="286"/>
      <c r="V53" s="286"/>
    </row>
    <row r="54" spans="4:22" ht="15.75" customHeight="1" x14ac:dyDescent="0.25">
      <c r="D54" s="286"/>
      <c r="U54" s="286"/>
      <c r="V54" s="286"/>
    </row>
    <row r="55" spans="4:22" ht="15.75" customHeight="1" x14ac:dyDescent="0.25">
      <c r="D55" s="286"/>
      <c r="U55" s="286"/>
      <c r="V55" s="286"/>
    </row>
    <row r="56" spans="4:22" ht="15.75" customHeight="1" x14ac:dyDescent="0.25">
      <c r="D56" s="362"/>
      <c r="U56" s="286"/>
      <c r="V56" s="286"/>
    </row>
    <row r="57" spans="4:22" ht="15.75" customHeight="1" x14ac:dyDescent="0.25">
      <c r="D57" s="286"/>
      <c r="U57" s="286"/>
      <c r="V57" s="286"/>
    </row>
    <row r="58" spans="4:22" ht="15.75" customHeight="1" x14ac:dyDescent="0.25">
      <c r="D58" s="286"/>
      <c r="U58" s="286"/>
      <c r="V58" s="286"/>
    </row>
    <row r="59" spans="4:22" ht="15.75" customHeight="1" x14ac:dyDescent="0.25">
      <c r="F59" s="286"/>
      <c r="U59" s="286"/>
      <c r="V59" s="363"/>
    </row>
    <row r="60" spans="4:22" ht="15.75" customHeight="1" x14ac:dyDescent="0.25">
      <c r="F60" s="286"/>
      <c r="U60" s="286"/>
      <c r="V60" s="286"/>
    </row>
    <row r="61" spans="4:22" ht="15.75" customHeight="1" x14ac:dyDescent="0.25">
      <c r="U61" s="286"/>
      <c r="V61" s="362"/>
    </row>
    <row r="62" spans="4:22" ht="15.75" customHeight="1" x14ac:dyDescent="0.25">
      <c r="U62" s="286"/>
      <c r="V62" s="286"/>
    </row>
    <row r="63" spans="4:22" ht="15.75" customHeight="1" x14ac:dyDescent="0.25">
      <c r="U63" s="286"/>
      <c r="V63" s="286"/>
    </row>
    <row r="64" spans="4:22" ht="15.75" customHeight="1" x14ac:dyDescent="0.25">
      <c r="U64" s="286"/>
      <c r="V64" s="286"/>
    </row>
    <row r="65" spans="21:22" ht="15.75" customHeight="1" x14ac:dyDescent="0.25">
      <c r="U65" s="286"/>
      <c r="V65" s="286"/>
    </row>
    <row r="66" spans="21:22" ht="15.75" customHeight="1" x14ac:dyDescent="0.25">
      <c r="U66" s="362"/>
      <c r="V66" s="286"/>
    </row>
    <row r="67" spans="21:22" ht="15.75" customHeight="1" x14ac:dyDescent="0.25">
      <c r="U67" s="364"/>
      <c r="V67" s="286"/>
    </row>
    <row r="68" spans="21:22" ht="15.75" customHeight="1" x14ac:dyDescent="0.25">
      <c r="U68" s="361"/>
    </row>
    <row r="69" spans="21:22" ht="15.75" customHeight="1" x14ac:dyDescent="0.25"/>
    <row r="70" spans="21:22" ht="15.75" customHeight="1" x14ac:dyDescent="0.25"/>
    <row r="71" spans="21:22" ht="15.75" customHeight="1" x14ac:dyDescent="0.25"/>
    <row r="72" spans="21:22" ht="15.75" customHeight="1" x14ac:dyDescent="0.25"/>
    <row r="73" spans="21:22" ht="15.75" customHeight="1" x14ac:dyDescent="0.25"/>
    <row r="74" spans="21:22" ht="15.75" customHeight="1" x14ac:dyDescent="0.25"/>
    <row r="75" spans="21:22" ht="15.75" customHeight="1" x14ac:dyDescent="0.25"/>
    <row r="76" spans="21:22" ht="15.75" customHeight="1" x14ac:dyDescent="0.25"/>
    <row r="77" spans="21:22" ht="15.75" customHeight="1" x14ac:dyDescent="0.25"/>
    <row r="78" spans="21:22" ht="15.75" customHeight="1" x14ac:dyDescent="0.25"/>
    <row r="79" spans="21:22" ht="15.75" customHeight="1" x14ac:dyDescent="0.25"/>
    <row r="80" spans="21:22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</sheetData>
  <mergeCells count="7">
    <mergeCell ref="A38:A43"/>
    <mergeCell ref="A48:C48"/>
    <mergeCell ref="A1:U1"/>
    <mergeCell ref="A4:A13"/>
    <mergeCell ref="B14:C14"/>
    <mergeCell ref="A15:A23"/>
    <mergeCell ref="A25:A35"/>
  </mergeCells>
  <pageMargins left="0.7" right="0.7" top="0.75" bottom="0.75" header="0.511811023622047" footer="0.511811023622047"/>
  <pageSetup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1000"/>
  <sheetViews>
    <sheetView topLeftCell="A4" zoomScale="150" zoomScaleNormal="150" workbookViewId="0">
      <selection activeCell="P6" sqref="P6"/>
    </sheetView>
  </sheetViews>
  <sheetFormatPr baseColWidth="10" defaultColWidth="14.7109375" defaultRowHeight="15" x14ac:dyDescent="0.25"/>
  <cols>
    <col min="1" max="1" width="1" customWidth="1"/>
    <col min="2" max="2" width="10.7109375" customWidth="1"/>
    <col min="3" max="3" width="4.85546875" customWidth="1"/>
    <col min="4" max="4" width="4.7109375" customWidth="1"/>
    <col min="5" max="5" width="4.5703125" customWidth="1"/>
    <col min="6" max="6" width="5.85546875" customWidth="1"/>
    <col min="7" max="7" width="6.28515625" customWidth="1"/>
    <col min="8" max="8" width="5.140625" customWidth="1"/>
    <col min="9" max="9" width="5.28515625" customWidth="1"/>
    <col min="10" max="10" width="6.42578125" customWidth="1"/>
    <col min="11" max="11" width="4.42578125" customWidth="1"/>
    <col min="12" max="13" width="7.5703125" customWidth="1"/>
    <col min="14" max="14" width="4.85546875" customWidth="1"/>
    <col min="15" max="15" width="9" customWidth="1"/>
    <col min="16" max="16" width="18.28515625" customWidth="1"/>
    <col min="17" max="26" width="16.5703125" customWidth="1"/>
    <col min="27" max="27" width="14.85546875" customWidth="1"/>
    <col min="28" max="28" width="16.5703125" customWidth="1"/>
    <col min="29" max="29" width="17.5703125" customWidth="1"/>
    <col min="30" max="30" width="16" customWidth="1"/>
  </cols>
  <sheetData>
    <row r="1" spans="1:30" ht="8.25" customHeight="1" x14ac:dyDescent="0.25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6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</row>
    <row r="2" spans="1:30" ht="30.75" customHeight="1" x14ac:dyDescent="0.25">
      <c r="A2" s="365"/>
      <c r="B2" s="365"/>
      <c r="C2" s="365"/>
      <c r="D2" s="540"/>
      <c r="E2" s="540"/>
      <c r="F2" s="540"/>
      <c r="G2" s="540"/>
      <c r="H2" s="365"/>
      <c r="I2" s="365"/>
      <c r="J2" s="365"/>
      <c r="K2" s="365"/>
      <c r="L2" s="365"/>
      <c r="M2" s="365"/>
      <c r="N2" s="365"/>
      <c r="O2" s="365"/>
      <c r="P2" s="366"/>
      <c r="Q2" s="365"/>
      <c r="R2" s="365"/>
      <c r="S2" s="365"/>
      <c r="T2" s="365"/>
      <c r="U2" s="365"/>
      <c r="V2" s="365"/>
      <c r="W2" s="365"/>
      <c r="X2" s="365"/>
      <c r="Y2" s="365"/>
      <c r="Z2" s="365"/>
      <c r="AA2" s="365"/>
      <c r="AB2" s="365"/>
      <c r="AC2" s="365"/>
      <c r="AD2" s="365"/>
    </row>
    <row r="3" spans="1:30" ht="18" customHeight="1" x14ac:dyDescent="0.25">
      <c r="A3" s="365"/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6"/>
      <c r="Q3" s="365"/>
      <c r="R3" s="365"/>
      <c r="S3" s="365"/>
      <c r="T3" s="365"/>
      <c r="U3" s="365"/>
      <c r="V3" s="365"/>
      <c r="W3" s="365"/>
      <c r="X3" s="365"/>
      <c r="Y3" s="365"/>
      <c r="Z3" s="365"/>
      <c r="AA3" s="365"/>
      <c r="AB3" s="365"/>
      <c r="AC3" s="365"/>
      <c r="AD3" s="365"/>
    </row>
    <row r="4" spans="1:30" ht="21.75" customHeight="1" x14ac:dyDescent="0.25">
      <c r="A4" s="365"/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8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</row>
    <row r="5" spans="1:30" ht="23.25" customHeight="1" x14ac:dyDescent="0.25">
      <c r="A5" s="365"/>
      <c r="B5" s="369" t="s">
        <v>379</v>
      </c>
      <c r="C5" s="369" t="s">
        <v>380</v>
      </c>
      <c r="D5" s="369" t="s">
        <v>71</v>
      </c>
      <c r="E5" s="369" t="s">
        <v>72</v>
      </c>
      <c r="F5" s="369" t="s">
        <v>381</v>
      </c>
      <c r="G5" s="369" t="s">
        <v>382</v>
      </c>
      <c r="H5" s="369" t="s">
        <v>383</v>
      </c>
      <c r="I5" s="369" t="s">
        <v>384</v>
      </c>
      <c r="J5" s="369" t="s">
        <v>385</v>
      </c>
      <c r="K5" s="369" t="s">
        <v>386</v>
      </c>
      <c r="L5" s="369" t="s">
        <v>387</v>
      </c>
      <c r="M5" s="369" t="s">
        <v>256</v>
      </c>
      <c r="N5" s="369" t="s">
        <v>388</v>
      </c>
      <c r="O5" s="369" t="s">
        <v>389</v>
      </c>
      <c r="P5" s="370" t="s">
        <v>390</v>
      </c>
      <c r="Q5" s="370" t="s">
        <v>292</v>
      </c>
      <c r="R5" s="370" t="s">
        <v>293</v>
      </c>
      <c r="S5" s="370" t="s">
        <v>294</v>
      </c>
      <c r="T5" s="370" t="s">
        <v>295</v>
      </c>
      <c r="U5" s="370" t="s">
        <v>391</v>
      </c>
      <c r="V5" s="370" t="s">
        <v>54</v>
      </c>
      <c r="W5" s="370" t="s">
        <v>392</v>
      </c>
      <c r="X5" s="370" t="s">
        <v>393</v>
      </c>
      <c r="Y5" s="370" t="s">
        <v>58</v>
      </c>
      <c r="Z5" s="370" t="s">
        <v>394</v>
      </c>
      <c r="AA5" s="370" t="s">
        <v>61</v>
      </c>
      <c r="AB5" s="370" t="s">
        <v>62</v>
      </c>
      <c r="AC5" s="370" t="s">
        <v>395</v>
      </c>
      <c r="AD5" s="370" t="s">
        <v>396</v>
      </c>
    </row>
    <row r="6" spans="1:30" ht="19.5" customHeight="1" x14ac:dyDescent="0.25">
      <c r="A6" s="365"/>
      <c r="B6" s="371">
        <v>2021</v>
      </c>
      <c r="C6" s="372">
        <v>50</v>
      </c>
      <c r="D6" s="372">
        <v>1</v>
      </c>
      <c r="E6" s="372">
        <v>18</v>
      </c>
      <c r="F6" s="372">
        <v>23</v>
      </c>
      <c r="G6" s="372">
        <v>0</v>
      </c>
      <c r="H6" s="372">
        <v>0</v>
      </c>
      <c r="I6" s="372">
        <v>1</v>
      </c>
      <c r="J6" s="372">
        <v>11</v>
      </c>
      <c r="K6" s="372">
        <v>1</v>
      </c>
      <c r="L6" s="373" t="s">
        <v>397</v>
      </c>
      <c r="M6" s="373" t="s">
        <v>398</v>
      </c>
      <c r="N6" s="371">
        <v>0</v>
      </c>
      <c r="O6" s="373" t="s">
        <v>399</v>
      </c>
      <c r="P6" s="374">
        <v>2491320</v>
      </c>
      <c r="Q6" s="375">
        <v>207610</v>
      </c>
      <c r="R6" s="375">
        <f t="shared" ref="R6:AB6" si="0">Q6</f>
        <v>207610</v>
      </c>
      <c r="S6" s="375">
        <f t="shared" si="0"/>
        <v>207610</v>
      </c>
      <c r="T6" s="375">
        <f t="shared" si="0"/>
        <v>207610</v>
      </c>
      <c r="U6" s="375">
        <f t="shared" si="0"/>
        <v>207610</v>
      </c>
      <c r="V6" s="375">
        <f t="shared" si="0"/>
        <v>207610</v>
      </c>
      <c r="W6" s="375">
        <f t="shared" si="0"/>
        <v>207610</v>
      </c>
      <c r="X6" s="375">
        <f t="shared" si="0"/>
        <v>207610</v>
      </c>
      <c r="Y6" s="375">
        <f t="shared" si="0"/>
        <v>207610</v>
      </c>
      <c r="Z6" s="375">
        <f t="shared" si="0"/>
        <v>207610</v>
      </c>
      <c r="AA6" s="375">
        <f t="shared" si="0"/>
        <v>207610</v>
      </c>
      <c r="AB6" s="375">
        <f t="shared" si="0"/>
        <v>207610</v>
      </c>
      <c r="AC6" s="376">
        <f t="shared" ref="AC6:AC35" si="1">SUBTOTAL(9,Q6:AB6)</f>
        <v>2491320</v>
      </c>
      <c r="AD6" s="375">
        <f t="shared" ref="AD6:AD16" si="2">AC6-P6</f>
        <v>0</v>
      </c>
    </row>
    <row r="7" spans="1:30" ht="19.5" customHeight="1" x14ac:dyDescent="0.25">
      <c r="A7" s="365"/>
      <c r="B7" s="371">
        <v>2021</v>
      </c>
      <c r="C7" s="372">
        <v>50</v>
      </c>
      <c r="D7" s="372">
        <v>1</v>
      </c>
      <c r="E7" s="372">
        <v>18</v>
      </c>
      <c r="F7" s="372">
        <v>23</v>
      </c>
      <c r="G7" s="372">
        <v>0</v>
      </c>
      <c r="H7" s="372">
        <v>0</v>
      </c>
      <c r="I7" s="372">
        <v>1</v>
      </c>
      <c r="J7" s="372">
        <v>11</v>
      </c>
      <c r="K7" s="372">
        <v>1</v>
      </c>
      <c r="L7" s="373" t="s">
        <v>298</v>
      </c>
      <c r="M7" s="373" t="s">
        <v>398</v>
      </c>
      <c r="N7" s="371">
        <v>0</v>
      </c>
      <c r="O7" s="373" t="s">
        <v>399</v>
      </c>
      <c r="P7" s="374">
        <v>10953003</v>
      </c>
      <c r="Q7" s="375">
        <v>912750</v>
      </c>
      <c r="R7" s="375">
        <f t="shared" ref="R7:AA7" si="3">Q7</f>
        <v>912750</v>
      </c>
      <c r="S7" s="375">
        <f t="shared" si="3"/>
        <v>912750</v>
      </c>
      <c r="T7" s="375">
        <f t="shared" si="3"/>
        <v>912750</v>
      </c>
      <c r="U7" s="375">
        <f t="shared" si="3"/>
        <v>912750</v>
      </c>
      <c r="V7" s="375">
        <f t="shared" si="3"/>
        <v>912750</v>
      </c>
      <c r="W7" s="375">
        <f t="shared" si="3"/>
        <v>912750</v>
      </c>
      <c r="X7" s="375">
        <f t="shared" si="3"/>
        <v>912750</v>
      </c>
      <c r="Y7" s="375">
        <f t="shared" si="3"/>
        <v>912750</v>
      </c>
      <c r="Z7" s="375">
        <f t="shared" si="3"/>
        <v>912750</v>
      </c>
      <c r="AA7" s="375">
        <f t="shared" si="3"/>
        <v>912750</v>
      </c>
      <c r="AB7" s="281">
        <v>912753</v>
      </c>
      <c r="AC7" s="376">
        <f t="shared" si="1"/>
        <v>10953003</v>
      </c>
      <c r="AD7" s="375">
        <f t="shared" si="2"/>
        <v>0</v>
      </c>
    </row>
    <row r="8" spans="1:30" ht="19.5" customHeight="1" x14ac:dyDescent="0.25">
      <c r="A8" s="365"/>
      <c r="B8" s="371">
        <v>2021</v>
      </c>
      <c r="C8" s="372">
        <v>50</v>
      </c>
      <c r="D8" s="372">
        <v>1</v>
      </c>
      <c r="E8" s="372">
        <v>18</v>
      </c>
      <c r="F8" s="372">
        <v>23</v>
      </c>
      <c r="G8" s="372">
        <v>0</v>
      </c>
      <c r="H8" s="372">
        <v>0</v>
      </c>
      <c r="I8" s="372">
        <v>1</v>
      </c>
      <c r="J8" s="372">
        <v>11</v>
      </c>
      <c r="K8" s="372">
        <v>1</v>
      </c>
      <c r="L8" s="373" t="s">
        <v>300</v>
      </c>
      <c r="M8" s="373" t="s">
        <v>398</v>
      </c>
      <c r="N8" s="371">
        <v>0</v>
      </c>
      <c r="O8" s="373" t="s">
        <v>399</v>
      </c>
      <c r="P8" s="374">
        <v>5658473</v>
      </c>
      <c r="Q8" s="281">
        <v>471539</v>
      </c>
      <c r="R8" s="375">
        <f>Q8</f>
        <v>471539</v>
      </c>
      <c r="S8" s="375">
        <f>R8</f>
        <v>471539</v>
      </c>
      <c r="T8" s="281">
        <v>491385</v>
      </c>
      <c r="U8" s="375">
        <f t="shared" ref="U8:AA8" si="4">T8</f>
        <v>491385</v>
      </c>
      <c r="V8" s="375">
        <f t="shared" si="4"/>
        <v>491385</v>
      </c>
      <c r="W8" s="375">
        <f t="shared" si="4"/>
        <v>491385</v>
      </c>
      <c r="X8" s="375">
        <f t="shared" si="4"/>
        <v>491385</v>
      </c>
      <c r="Y8" s="375">
        <f t="shared" si="4"/>
        <v>491385</v>
      </c>
      <c r="Z8" s="375">
        <f t="shared" si="4"/>
        <v>491385</v>
      </c>
      <c r="AA8" s="375">
        <f t="shared" si="4"/>
        <v>491385</v>
      </c>
      <c r="AB8" s="281">
        <v>312776</v>
      </c>
      <c r="AC8" s="376">
        <f t="shared" si="1"/>
        <v>5658473</v>
      </c>
      <c r="AD8" s="375">
        <f t="shared" si="2"/>
        <v>0</v>
      </c>
    </row>
    <row r="9" spans="1:30" ht="19.5" customHeight="1" x14ac:dyDescent="0.25">
      <c r="A9" s="365"/>
      <c r="B9" s="371">
        <v>2021</v>
      </c>
      <c r="C9" s="372">
        <v>50</v>
      </c>
      <c r="D9" s="372">
        <v>1</v>
      </c>
      <c r="E9" s="372">
        <v>18</v>
      </c>
      <c r="F9" s="372">
        <v>23</v>
      </c>
      <c r="G9" s="372">
        <v>0</v>
      </c>
      <c r="H9" s="372">
        <v>0</v>
      </c>
      <c r="I9" s="372">
        <v>1</v>
      </c>
      <c r="J9" s="372">
        <v>11</v>
      </c>
      <c r="K9" s="372">
        <v>1</v>
      </c>
      <c r="L9" s="373" t="s">
        <v>302</v>
      </c>
      <c r="M9" s="373" t="s">
        <v>398</v>
      </c>
      <c r="N9" s="371">
        <v>0</v>
      </c>
      <c r="O9" s="373" t="s">
        <v>399</v>
      </c>
      <c r="P9" s="374">
        <v>207611</v>
      </c>
      <c r="Q9" s="296">
        <v>0</v>
      </c>
      <c r="R9" s="296">
        <v>0</v>
      </c>
      <c r="S9" s="296">
        <v>0</v>
      </c>
      <c r="T9" s="296">
        <v>0</v>
      </c>
      <c r="U9" s="296">
        <v>0</v>
      </c>
      <c r="V9" s="296">
        <v>0</v>
      </c>
      <c r="W9" s="296">
        <v>0</v>
      </c>
      <c r="X9" s="296">
        <v>0</v>
      </c>
      <c r="Y9" s="296">
        <v>0</v>
      </c>
      <c r="Z9" s="296">
        <v>0</v>
      </c>
      <c r="AA9" s="296">
        <v>0</v>
      </c>
      <c r="AB9" s="375">
        <f>P9</f>
        <v>207611</v>
      </c>
      <c r="AC9" s="376">
        <f t="shared" si="1"/>
        <v>207611</v>
      </c>
      <c r="AD9" s="375">
        <f t="shared" si="2"/>
        <v>0</v>
      </c>
    </row>
    <row r="10" spans="1:30" ht="19.5" customHeight="1" x14ac:dyDescent="0.25">
      <c r="A10" s="365"/>
      <c r="B10" s="371">
        <v>2021</v>
      </c>
      <c r="C10" s="372">
        <v>50</v>
      </c>
      <c r="D10" s="372">
        <v>1</v>
      </c>
      <c r="E10" s="372">
        <v>18</v>
      </c>
      <c r="F10" s="372">
        <v>23</v>
      </c>
      <c r="G10" s="372">
        <v>0</v>
      </c>
      <c r="H10" s="372">
        <v>0</v>
      </c>
      <c r="I10" s="372">
        <v>1</v>
      </c>
      <c r="J10" s="372">
        <v>11</v>
      </c>
      <c r="K10" s="372">
        <v>1</v>
      </c>
      <c r="L10" s="373" t="s">
        <v>400</v>
      </c>
      <c r="M10" s="373" t="s">
        <v>398</v>
      </c>
      <c r="N10" s="371">
        <v>0</v>
      </c>
      <c r="O10" s="373" t="s">
        <v>399</v>
      </c>
      <c r="P10" s="374">
        <v>207611</v>
      </c>
      <c r="Q10" s="296">
        <v>0</v>
      </c>
      <c r="R10" s="296">
        <v>0</v>
      </c>
      <c r="S10" s="296">
        <v>0</v>
      </c>
      <c r="T10" s="296">
        <v>0</v>
      </c>
      <c r="U10" s="296">
        <v>0</v>
      </c>
      <c r="V10" s="375">
        <f>P10</f>
        <v>207611</v>
      </c>
      <c r="W10" s="296">
        <v>0</v>
      </c>
      <c r="X10" s="296">
        <v>0</v>
      </c>
      <c r="Y10" s="296">
        <v>0</v>
      </c>
      <c r="Z10" s="296">
        <v>0</v>
      </c>
      <c r="AA10" s="296">
        <v>0</v>
      </c>
      <c r="AB10" s="296">
        <v>0</v>
      </c>
      <c r="AC10" s="376">
        <f t="shared" si="1"/>
        <v>207611</v>
      </c>
      <c r="AD10" s="375">
        <f t="shared" si="2"/>
        <v>0</v>
      </c>
    </row>
    <row r="11" spans="1:30" ht="19.5" customHeight="1" x14ac:dyDescent="0.25">
      <c r="A11" s="365"/>
      <c r="B11" s="371">
        <v>2021</v>
      </c>
      <c r="C11" s="372">
        <v>50</v>
      </c>
      <c r="D11" s="372">
        <v>1</v>
      </c>
      <c r="E11" s="372">
        <v>18</v>
      </c>
      <c r="F11" s="372">
        <v>23</v>
      </c>
      <c r="G11" s="372">
        <v>0</v>
      </c>
      <c r="H11" s="372">
        <v>0</v>
      </c>
      <c r="I11" s="372">
        <v>1</v>
      </c>
      <c r="J11" s="372">
        <v>11</v>
      </c>
      <c r="K11" s="372">
        <v>1</v>
      </c>
      <c r="L11" s="373" t="s">
        <v>401</v>
      </c>
      <c r="M11" s="373" t="s">
        <v>398</v>
      </c>
      <c r="N11" s="371">
        <v>0</v>
      </c>
      <c r="O11" s="373" t="s">
        <v>399</v>
      </c>
      <c r="P11" s="374">
        <v>1211577</v>
      </c>
      <c r="Q11" s="296">
        <v>0</v>
      </c>
      <c r="R11" s="296">
        <v>0</v>
      </c>
      <c r="S11" s="296">
        <v>0</v>
      </c>
      <c r="T11" s="296">
        <v>0</v>
      </c>
      <c r="U11" s="296">
        <v>0</v>
      </c>
      <c r="V11" s="296">
        <v>0</v>
      </c>
      <c r="W11" s="296">
        <v>0</v>
      </c>
      <c r="X11" s="296">
        <v>0</v>
      </c>
      <c r="Y11" s="296">
        <v>0</v>
      </c>
      <c r="Z11" s="296">
        <v>0</v>
      </c>
      <c r="AA11" s="296">
        <v>0</v>
      </c>
      <c r="AB11" s="377">
        <f>P11</f>
        <v>1211577</v>
      </c>
      <c r="AC11" s="376">
        <f t="shared" si="1"/>
        <v>1211577</v>
      </c>
      <c r="AD11" s="375">
        <f t="shared" si="2"/>
        <v>0</v>
      </c>
    </row>
    <row r="12" spans="1:30" ht="19.5" customHeight="1" x14ac:dyDescent="0.25">
      <c r="A12" s="365"/>
      <c r="B12" s="371">
        <v>2021</v>
      </c>
      <c r="C12" s="372">
        <v>50</v>
      </c>
      <c r="D12" s="372">
        <v>1</v>
      </c>
      <c r="E12" s="372">
        <v>18</v>
      </c>
      <c r="F12" s="372">
        <v>23</v>
      </c>
      <c r="G12" s="372">
        <v>0</v>
      </c>
      <c r="H12" s="372">
        <v>0</v>
      </c>
      <c r="I12" s="372">
        <v>1</v>
      </c>
      <c r="J12" s="372">
        <v>11</v>
      </c>
      <c r="K12" s="372">
        <v>1</v>
      </c>
      <c r="L12" s="373" t="s">
        <v>402</v>
      </c>
      <c r="M12" s="373" t="s">
        <v>398</v>
      </c>
      <c r="N12" s="371">
        <v>0</v>
      </c>
      <c r="O12" s="373" t="s">
        <v>399</v>
      </c>
      <c r="P12" s="374">
        <v>1211577</v>
      </c>
      <c r="Q12" s="296">
        <v>0</v>
      </c>
      <c r="R12" s="296">
        <v>0</v>
      </c>
      <c r="S12" s="296">
        <v>0</v>
      </c>
      <c r="T12" s="296">
        <v>0</v>
      </c>
      <c r="U12" s="296">
        <v>0</v>
      </c>
      <c r="V12" s="377">
        <f>P12</f>
        <v>1211577</v>
      </c>
      <c r="W12" s="296">
        <v>0</v>
      </c>
      <c r="X12" s="296">
        <v>0</v>
      </c>
      <c r="Y12" s="296">
        <v>0</v>
      </c>
      <c r="Z12" s="296">
        <v>0</v>
      </c>
      <c r="AA12" s="296">
        <v>0</v>
      </c>
      <c r="AB12" s="296">
        <v>0</v>
      </c>
      <c r="AC12" s="376">
        <f t="shared" si="1"/>
        <v>1211577</v>
      </c>
      <c r="AD12" s="375">
        <f t="shared" si="2"/>
        <v>0</v>
      </c>
    </row>
    <row r="13" spans="1:30" ht="19.5" customHeight="1" x14ac:dyDescent="0.25">
      <c r="A13" s="365"/>
      <c r="B13" s="371">
        <v>2021</v>
      </c>
      <c r="C13" s="372">
        <v>50</v>
      </c>
      <c r="D13" s="372">
        <v>1</v>
      </c>
      <c r="E13" s="372">
        <v>18</v>
      </c>
      <c r="F13" s="372">
        <v>23</v>
      </c>
      <c r="G13" s="372">
        <v>0</v>
      </c>
      <c r="H13" s="372">
        <v>0</v>
      </c>
      <c r="I13" s="372">
        <v>1</v>
      </c>
      <c r="J13" s="372">
        <v>11</v>
      </c>
      <c r="K13" s="372">
        <v>1</v>
      </c>
      <c r="L13" s="373" t="s">
        <v>310</v>
      </c>
      <c r="M13" s="373" t="s">
        <v>398</v>
      </c>
      <c r="N13" s="371">
        <v>0</v>
      </c>
      <c r="O13" s="373" t="s">
        <v>399</v>
      </c>
      <c r="P13" s="374">
        <v>1315342</v>
      </c>
      <c r="Q13" s="281">
        <v>219223</v>
      </c>
      <c r="R13" s="281">
        <v>219223</v>
      </c>
      <c r="S13" s="281">
        <v>219223</v>
      </c>
      <c r="T13" s="281">
        <v>219223</v>
      </c>
      <c r="U13" s="281">
        <v>219223</v>
      </c>
      <c r="V13" s="281">
        <v>219227</v>
      </c>
      <c r="W13" s="296">
        <v>0</v>
      </c>
      <c r="X13" s="296">
        <v>0</v>
      </c>
      <c r="Y13" s="296">
        <v>0</v>
      </c>
      <c r="Z13" s="296">
        <v>0</v>
      </c>
      <c r="AA13" s="296">
        <v>0</v>
      </c>
      <c r="AB13" s="296">
        <v>0</v>
      </c>
      <c r="AC13" s="376">
        <f t="shared" si="1"/>
        <v>1315342</v>
      </c>
      <c r="AD13" s="375">
        <f t="shared" si="2"/>
        <v>0</v>
      </c>
    </row>
    <row r="14" spans="1:30" ht="19.5" customHeight="1" x14ac:dyDescent="0.25">
      <c r="A14" s="365"/>
      <c r="B14" s="371">
        <v>2021</v>
      </c>
      <c r="C14" s="372">
        <v>50</v>
      </c>
      <c r="D14" s="372">
        <v>1</v>
      </c>
      <c r="E14" s="372">
        <v>18</v>
      </c>
      <c r="F14" s="372">
        <v>23</v>
      </c>
      <c r="G14" s="372">
        <v>0</v>
      </c>
      <c r="H14" s="372">
        <v>0</v>
      </c>
      <c r="I14" s="372">
        <v>1</v>
      </c>
      <c r="J14" s="372">
        <v>11</v>
      </c>
      <c r="K14" s="372">
        <v>1</v>
      </c>
      <c r="L14" s="373" t="s">
        <v>403</v>
      </c>
      <c r="M14" s="373" t="s">
        <v>398</v>
      </c>
      <c r="N14" s="371">
        <v>0</v>
      </c>
      <c r="O14" s="373" t="s">
        <v>399</v>
      </c>
      <c r="P14" s="374">
        <v>361243</v>
      </c>
      <c r="Q14" s="281">
        <v>30103</v>
      </c>
      <c r="R14" s="375">
        <f t="shared" ref="R14:AA14" si="5">Q14</f>
        <v>30103</v>
      </c>
      <c r="S14" s="375">
        <f t="shared" si="5"/>
        <v>30103</v>
      </c>
      <c r="T14" s="375">
        <f t="shared" si="5"/>
        <v>30103</v>
      </c>
      <c r="U14" s="375">
        <f t="shared" si="5"/>
        <v>30103</v>
      </c>
      <c r="V14" s="375">
        <f t="shared" si="5"/>
        <v>30103</v>
      </c>
      <c r="W14" s="375">
        <f t="shared" si="5"/>
        <v>30103</v>
      </c>
      <c r="X14" s="375">
        <f t="shared" si="5"/>
        <v>30103</v>
      </c>
      <c r="Y14" s="375">
        <f t="shared" si="5"/>
        <v>30103</v>
      </c>
      <c r="Z14" s="375">
        <f t="shared" si="5"/>
        <v>30103</v>
      </c>
      <c r="AA14" s="375">
        <f t="shared" si="5"/>
        <v>30103</v>
      </c>
      <c r="AB14" s="281">
        <v>30110</v>
      </c>
      <c r="AC14" s="376">
        <f t="shared" si="1"/>
        <v>361243</v>
      </c>
      <c r="AD14" s="375">
        <f t="shared" si="2"/>
        <v>0</v>
      </c>
    </row>
    <row r="15" spans="1:30" ht="19.5" customHeight="1" x14ac:dyDescent="0.25">
      <c r="A15" s="365"/>
      <c r="B15" s="371">
        <v>2021</v>
      </c>
      <c r="C15" s="372">
        <v>50</v>
      </c>
      <c r="D15" s="372">
        <v>1</v>
      </c>
      <c r="E15" s="372">
        <v>18</v>
      </c>
      <c r="F15" s="372">
        <v>23</v>
      </c>
      <c r="G15" s="372">
        <v>0</v>
      </c>
      <c r="H15" s="372">
        <v>0</v>
      </c>
      <c r="I15" s="372">
        <v>1</v>
      </c>
      <c r="J15" s="372">
        <v>11</v>
      </c>
      <c r="K15" s="372">
        <v>1</v>
      </c>
      <c r="L15" s="373" t="s">
        <v>314</v>
      </c>
      <c r="M15" s="373" t="s">
        <v>398</v>
      </c>
      <c r="N15" s="371">
        <v>0</v>
      </c>
      <c r="O15" s="373" t="s">
        <v>399</v>
      </c>
      <c r="P15" s="374">
        <v>3197709</v>
      </c>
      <c r="Q15" s="289">
        <v>266475</v>
      </c>
      <c r="R15" s="375">
        <f t="shared" ref="R15:AA15" si="6">Q15</f>
        <v>266475</v>
      </c>
      <c r="S15" s="375">
        <f t="shared" si="6"/>
        <v>266475</v>
      </c>
      <c r="T15" s="375">
        <f t="shared" si="6"/>
        <v>266475</v>
      </c>
      <c r="U15" s="375">
        <f t="shared" si="6"/>
        <v>266475</v>
      </c>
      <c r="V15" s="375">
        <f t="shared" si="6"/>
        <v>266475</v>
      </c>
      <c r="W15" s="375">
        <f t="shared" si="6"/>
        <v>266475</v>
      </c>
      <c r="X15" s="375">
        <f t="shared" si="6"/>
        <v>266475</v>
      </c>
      <c r="Y15" s="375">
        <f t="shared" si="6"/>
        <v>266475</v>
      </c>
      <c r="Z15" s="375">
        <f t="shared" si="6"/>
        <v>266475</v>
      </c>
      <c r="AA15" s="375">
        <f t="shared" si="6"/>
        <v>266475</v>
      </c>
      <c r="AB15" s="289">
        <v>266484</v>
      </c>
      <c r="AC15" s="376">
        <f t="shared" si="1"/>
        <v>3197709</v>
      </c>
      <c r="AD15" s="375">
        <f t="shared" si="2"/>
        <v>0</v>
      </c>
    </row>
    <row r="16" spans="1:30" ht="19.5" customHeight="1" x14ac:dyDescent="0.25">
      <c r="A16" s="365"/>
      <c r="B16" s="371">
        <v>2021</v>
      </c>
      <c r="C16" s="372">
        <v>50</v>
      </c>
      <c r="D16" s="372">
        <v>1</v>
      </c>
      <c r="E16" s="372">
        <v>18</v>
      </c>
      <c r="F16" s="372">
        <v>23</v>
      </c>
      <c r="G16" s="372">
        <v>0</v>
      </c>
      <c r="H16" s="372">
        <v>0</v>
      </c>
      <c r="I16" s="372">
        <v>1</v>
      </c>
      <c r="J16" s="372">
        <v>11</v>
      </c>
      <c r="K16" s="372">
        <v>1</v>
      </c>
      <c r="L16" s="373" t="s">
        <v>316</v>
      </c>
      <c r="M16" s="373" t="s">
        <v>398</v>
      </c>
      <c r="N16" s="371">
        <v>0</v>
      </c>
      <c r="O16" s="373" t="s">
        <v>399</v>
      </c>
      <c r="P16" s="374">
        <v>84888</v>
      </c>
      <c r="Q16" s="375">
        <f>P16/12</f>
        <v>7074</v>
      </c>
      <c r="R16" s="375">
        <f t="shared" ref="R16:AA16" si="7">Q16</f>
        <v>7074</v>
      </c>
      <c r="S16" s="375">
        <f t="shared" si="7"/>
        <v>7074</v>
      </c>
      <c r="T16" s="375">
        <f t="shared" si="7"/>
        <v>7074</v>
      </c>
      <c r="U16" s="375">
        <f t="shared" si="7"/>
        <v>7074</v>
      </c>
      <c r="V16" s="375">
        <f t="shared" si="7"/>
        <v>7074</v>
      </c>
      <c r="W16" s="375">
        <f t="shared" si="7"/>
        <v>7074</v>
      </c>
      <c r="X16" s="375">
        <f t="shared" si="7"/>
        <v>7074</v>
      </c>
      <c r="Y16" s="375">
        <f t="shared" si="7"/>
        <v>7074</v>
      </c>
      <c r="Z16" s="375">
        <f t="shared" si="7"/>
        <v>7074</v>
      </c>
      <c r="AA16" s="375">
        <f t="shared" si="7"/>
        <v>7074</v>
      </c>
      <c r="AB16" s="375">
        <f>AA16</f>
        <v>7074</v>
      </c>
      <c r="AC16" s="376">
        <f t="shared" si="1"/>
        <v>84888</v>
      </c>
      <c r="AD16" s="375">
        <f t="shared" si="2"/>
        <v>0</v>
      </c>
    </row>
    <row r="17" spans="1:30" ht="19.5" customHeight="1" x14ac:dyDescent="0.25">
      <c r="A17" s="365"/>
      <c r="B17" s="371"/>
      <c r="C17" s="372"/>
      <c r="D17" s="372"/>
      <c r="E17" s="372"/>
      <c r="F17" s="372"/>
      <c r="G17" s="372"/>
      <c r="H17" s="372"/>
      <c r="I17" s="372"/>
      <c r="J17" s="372"/>
      <c r="K17" s="372"/>
      <c r="L17" s="373"/>
      <c r="M17" s="373"/>
      <c r="N17" s="371"/>
      <c r="O17" s="373"/>
      <c r="P17" s="374"/>
      <c r="Q17" s="378">
        <f t="shared" ref="Q17:AB17" si="8">SUM(Q6:Q16)</f>
        <v>2114774</v>
      </c>
      <c r="R17" s="378">
        <f t="shared" si="8"/>
        <v>2114774</v>
      </c>
      <c r="S17" s="378">
        <f t="shared" si="8"/>
        <v>2114774</v>
      </c>
      <c r="T17" s="378">
        <f t="shared" si="8"/>
        <v>2134620</v>
      </c>
      <c r="U17" s="378">
        <f t="shared" si="8"/>
        <v>2134620</v>
      </c>
      <c r="V17" s="378">
        <f t="shared" si="8"/>
        <v>3553812</v>
      </c>
      <c r="W17" s="378">
        <f t="shared" si="8"/>
        <v>1915397</v>
      </c>
      <c r="X17" s="378">
        <f t="shared" si="8"/>
        <v>1915397</v>
      </c>
      <c r="Y17" s="378">
        <f t="shared" si="8"/>
        <v>1915397</v>
      </c>
      <c r="Z17" s="378">
        <f t="shared" si="8"/>
        <v>1915397</v>
      </c>
      <c r="AA17" s="378">
        <f t="shared" si="8"/>
        <v>1915397</v>
      </c>
      <c r="AB17" s="378">
        <f t="shared" si="8"/>
        <v>3155995</v>
      </c>
      <c r="AC17" s="379">
        <f t="shared" si="1"/>
        <v>26900354</v>
      </c>
      <c r="AD17" s="375"/>
    </row>
    <row r="18" spans="1:30" ht="19.5" customHeight="1" x14ac:dyDescent="0.25">
      <c r="A18" s="365"/>
      <c r="B18" s="371">
        <v>2021</v>
      </c>
      <c r="C18" s="372">
        <v>50</v>
      </c>
      <c r="D18" s="372">
        <v>1</v>
      </c>
      <c r="E18" s="372">
        <v>18</v>
      </c>
      <c r="F18" s="372">
        <v>23</v>
      </c>
      <c r="G18" s="372">
        <v>0</v>
      </c>
      <c r="H18" s="372">
        <v>0</v>
      </c>
      <c r="I18" s="372">
        <v>1</v>
      </c>
      <c r="J18" s="372">
        <v>11</v>
      </c>
      <c r="K18" s="372">
        <v>1</v>
      </c>
      <c r="L18" s="373" t="s">
        <v>318</v>
      </c>
      <c r="M18" s="373" t="s">
        <v>107</v>
      </c>
      <c r="N18" s="371">
        <v>0</v>
      </c>
      <c r="O18" s="373" t="s">
        <v>399</v>
      </c>
      <c r="P18" s="374">
        <v>49600</v>
      </c>
      <c r="Q18" s="296">
        <v>0</v>
      </c>
      <c r="R18" s="296">
        <v>0</v>
      </c>
      <c r="S18" s="296">
        <v>0</v>
      </c>
      <c r="T18" s="297">
        <v>49600</v>
      </c>
      <c r="U18" s="296">
        <v>0</v>
      </c>
      <c r="V18" s="296">
        <v>0</v>
      </c>
      <c r="W18" s="296">
        <v>0</v>
      </c>
      <c r="X18" s="296">
        <v>0</v>
      </c>
      <c r="Y18" s="296">
        <v>0</v>
      </c>
      <c r="Z18" s="296">
        <v>0</v>
      </c>
      <c r="AA18" s="296">
        <v>0</v>
      </c>
      <c r="AB18" s="296">
        <v>0</v>
      </c>
      <c r="AC18" s="376">
        <f t="shared" si="1"/>
        <v>49600</v>
      </c>
      <c r="AD18" s="375">
        <f t="shared" ref="AD18:AD35" si="9">AC18-P18</f>
        <v>0</v>
      </c>
    </row>
    <row r="19" spans="1:30" ht="19.5" customHeight="1" x14ac:dyDescent="0.25">
      <c r="A19" s="365"/>
      <c r="B19" s="371">
        <v>2021</v>
      </c>
      <c r="C19" s="372">
        <v>50</v>
      </c>
      <c r="D19" s="372">
        <v>1</v>
      </c>
      <c r="E19" s="372">
        <v>18</v>
      </c>
      <c r="F19" s="372">
        <v>23</v>
      </c>
      <c r="G19" s="372">
        <v>0</v>
      </c>
      <c r="H19" s="372">
        <v>0</v>
      </c>
      <c r="I19" s="372">
        <v>1</v>
      </c>
      <c r="J19" s="372">
        <v>11</v>
      </c>
      <c r="K19" s="372">
        <v>1</v>
      </c>
      <c r="L19" s="373" t="s">
        <v>322</v>
      </c>
      <c r="M19" s="373" t="s">
        <v>404</v>
      </c>
      <c r="N19" s="371">
        <v>0</v>
      </c>
      <c r="O19" s="373" t="s">
        <v>399</v>
      </c>
      <c r="P19" s="374">
        <v>2000000</v>
      </c>
      <c r="Q19" s="296">
        <v>0</v>
      </c>
      <c r="R19" s="296">
        <v>0</v>
      </c>
      <c r="S19" s="296">
        <v>0</v>
      </c>
      <c r="T19" s="296">
        <v>0</v>
      </c>
      <c r="U19" s="296">
        <v>0</v>
      </c>
      <c r="V19" s="296">
        <v>0</v>
      </c>
      <c r="W19" s="296">
        <v>0</v>
      </c>
      <c r="X19" s="296">
        <v>486000</v>
      </c>
      <c r="Y19" s="296">
        <v>0</v>
      </c>
      <c r="Z19" s="296">
        <v>520000</v>
      </c>
      <c r="AA19" s="296">
        <v>994000</v>
      </c>
      <c r="AB19" s="296">
        <v>0</v>
      </c>
      <c r="AC19" s="376">
        <f t="shared" si="1"/>
        <v>2000000</v>
      </c>
      <c r="AD19" s="375">
        <f t="shared" si="9"/>
        <v>0</v>
      </c>
    </row>
    <row r="20" spans="1:30" ht="19.5" customHeight="1" x14ac:dyDescent="0.25">
      <c r="A20" s="365"/>
      <c r="B20" s="371">
        <v>2021</v>
      </c>
      <c r="C20" s="372">
        <v>50</v>
      </c>
      <c r="D20" s="372">
        <v>1</v>
      </c>
      <c r="E20" s="372">
        <v>18</v>
      </c>
      <c r="F20" s="372">
        <v>23</v>
      </c>
      <c r="G20" s="372">
        <v>0</v>
      </c>
      <c r="H20" s="372">
        <v>0</v>
      </c>
      <c r="I20" s="372">
        <v>1</v>
      </c>
      <c r="J20" s="372">
        <v>11</v>
      </c>
      <c r="K20" s="372">
        <v>1</v>
      </c>
      <c r="L20" s="373" t="s">
        <v>324</v>
      </c>
      <c r="M20" s="373" t="s">
        <v>107</v>
      </c>
      <c r="N20" s="371">
        <v>0</v>
      </c>
      <c r="O20" s="373" t="s">
        <v>399</v>
      </c>
      <c r="P20" s="374">
        <v>300000</v>
      </c>
      <c r="Q20" s="296">
        <v>0</v>
      </c>
      <c r="R20" s="296">
        <v>0</v>
      </c>
      <c r="S20" s="296">
        <v>0</v>
      </c>
      <c r="T20" s="296">
        <v>0</v>
      </c>
      <c r="U20" s="296">
        <v>0</v>
      </c>
      <c r="V20" s="296">
        <v>0</v>
      </c>
      <c r="W20" s="296">
        <v>0</v>
      </c>
      <c r="X20" s="296">
        <v>0</v>
      </c>
      <c r="Y20" s="296">
        <v>0</v>
      </c>
      <c r="Z20" s="296">
        <v>300000</v>
      </c>
      <c r="AA20" s="296">
        <v>0</v>
      </c>
      <c r="AB20" s="296">
        <v>0</v>
      </c>
      <c r="AC20" s="376">
        <f t="shared" si="1"/>
        <v>300000</v>
      </c>
      <c r="AD20" s="375">
        <f t="shared" si="9"/>
        <v>0</v>
      </c>
    </row>
    <row r="21" spans="1:30" ht="19.5" customHeight="1" x14ac:dyDescent="0.25">
      <c r="A21" s="365"/>
      <c r="B21" s="371">
        <v>2021</v>
      </c>
      <c r="C21" s="372">
        <v>50</v>
      </c>
      <c r="D21" s="372">
        <v>1</v>
      </c>
      <c r="E21" s="372">
        <v>18</v>
      </c>
      <c r="F21" s="372">
        <v>23</v>
      </c>
      <c r="G21" s="372">
        <v>0</v>
      </c>
      <c r="H21" s="372">
        <v>0</v>
      </c>
      <c r="I21" s="372">
        <v>1</v>
      </c>
      <c r="J21" s="372">
        <v>11</v>
      </c>
      <c r="K21" s="372">
        <v>1</v>
      </c>
      <c r="L21" s="373" t="s">
        <v>326</v>
      </c>
      <c r="M21" s="373" t="s">
        <v>107</v>
      </c>
      <c r="N21" s="371">
        <v>0</v>
      </c>
      <c r="O21" s="373" t="s">
        <v>399</v>
      </c>
      <c r="P21" s="374">
        <v>961381</v>
      </c>
      <c r="Q21" s="296">
        <v>0</v>
      </c>
      <c r="R21" s="296">
        <v>0</v>
      </c>
      <c r="S21" s="296">
        <v>0</v>
      </c>
      <c r="T21" s="296">
        <v>0</v>
      </c>
      <c r="U21" s="296">
        <v>118000</v>
      </c>
      <c r="V21" s="296">
        <v>150000</v>
      </c>
      <c r="W21" s="296">
        <v>0</v>
      </c>
      <c r="X21" s="296">
        <v>0</v>
      </c>
      <c r="Y21" s="296">
        <v>693381</v>
      </c>
      <c r="Z21" s="296">
        <v>0</v>
      </c>
      <c r="AA21" s="296">
        <v>0</v>
      </c>
      <c r="AB21" s="296">
        <v>0</v>
      </c>
      <c r="AC21" s="376">
        <f t="shared" si="1"/>
        <v>961381</v>
      </c>
      <c r="AD21" s="375">
        <f t="shared" si="9"/>
        <v>0</v>
      </c>
    </row>
    <row r="22" spans="1:30" ht="19.5" customHeight="1" x14ac:dyDescent="0.25">
      <c r="A22" s="365"/>
      <c r="B22" s="371">
        <v>2021</v>
      </c>
      <c r="C22" s="372">
        <v>50</v>
      </c>
      <c r="D22" s="372">
        <v>1</v>
      </c>
      <c r="E22" s="372">
        <v>18</v>
      </c>
      <c r="F22" s="372">
        <v>23</v>
      </c>
      <c r="G22" s="372">
        <v>0</v>
      </c>
      <c r="H22" s="372">
        <v>0</v>
      </c>
      <c r="I22" s="372">
        <v>1</v>
      </c>
      <c r="J22" s="372">
        <v>11</v>
      </c>
      <c r="K22" s="372">
        <v>1</v>
      </c>
      <c r="L22" s="373" t="s">
        <v>328</v>
      </c>
      <c r="M22" s="373" t="s">
        <v>405</v>
      </c>
      <c r="N22" s="371">
        <v>0</v>
      </c>
      <c r="O22" s="373" t="s">
        <v>399</v>
      </c>
      <c r="P22" s="374">
        <v>153550</v>
      </c>
      <c r="Q22" s="296">
        <v>0</v>
      </c>
      <c r="R22" s="296">
        <v>0</v>
      </c>
      <c r="S22" s="296">
        <v>0</v>
      </c>
      <c r="T22" s="296">
        <v>0</v>
      </c>
      <c r="U22" s="296">
        <v>63550</v>
      </c>
      <c r="V22" s="296">
        <v>0</v>
      </c>
      <c r="W22" s="296">
        <v>18000</v>
      </c>
      <c r="X22" s="296">
        <v>0</v>
      </c>
      <c r="Y22" s="296">
        <v>36000</v>
      </c>
      <c r="Z22" s="296">
        <v>36000</v>
      </c>
      <c r="AA22" s="296">
        <v>0</v>
      </c>
      <c r="AB22" s="296">
        <v>0</v>
      </c>
      <c r="AC22" s="376">
        <f t="shared" si="1"/>
        <v>153550</v>
      </c>
      <c r="AD22" s="375">
        <f t="shared" si="9"/>
        <v>0</v>
      </c>
    </row>
    <row r="23" spans="1:30" ht="19.5" customHeight="1" x14ac:dyDescent="0.25">
      <c r="A23" s="365"/>
      <c r="B23" s="371">
        <v>2021</v>
      </c>
      <c r="C23" s="372">
        <v>50</v>
      </c>
      <c r="D23" s="372">
        <v>1</v>
      </c>
      <c r="E23" s="372">
        <v>18</v>
      </c>
      <c r="F23" s="372">
        <v>23</v>
      </c>
      <c r="G23" s="372">
        <v>0</v>
      </c>
      <c r="H23" s="372">
        <v>0</v>
      </c>
      <c r="I23" s="372">
        <v>1</v>
      </c>
      <c r="J23" s="372">
        <v>11</v>
      </c>
      <c r="K23" s="372">
        <v>1</v>
      </c>
      <c r="L23" s="373" t="s">
        <v>258</v>
      </c>
      <c r="M23" s="373" t="s">
        <v>405</v>
      </c>
      <c r="N23" s="371">
        <v>0</v>
      </c>
      <c r="O23" s="373" t="s">
        <v>399</v>
      </c>
      <c r="P23" s="374">
        <v>1182157</v>
      </c>
      <c r="Q23" s="296">
        <v>0</v>
      </c>
      <c r="R23" s="296">
        <v>0</v>
      </c>
      <c r="S23" s="296">
        <v>0</v>
      </c>
      <c r="T23" s="299">
        <v>44687.5</v>
      </c>
      <c r="U23" s="296">
        <v>64281.25</v>
      </c>
      <c r="V23" s="296">
        <v>34531.25</v>
      </c>
      <c r="W23" s="296">
        <v>198156.25</v>
      </c>
      <c r="X23" s="296">
        <v>121406.25</v>
      </c>
      <c r="Y23" s="296">
        <v>427687.5</v>
      </c>
      <c r="Z23" s="296">
        <v>291407</v>
      </c>
      <c r="AA23" s="296">
        <v>0</v>
      </c>
      <c r="AB23" s="296">
        <v>0</v>
      </c>
      <c r="AC23" s="376">
        <f t="shared" si="1"/>
        <v>1182157</v>
      </c>
      <c r="AD23" s="375">
        <f t="shared" si="9"/>
        <v>0</v>
      </c>
    </row>
    <row r="24" spans="1:30" ht="19.5" customHeight="1" x14ac:dyDescent="0.25">
      <c r="A24" s="365"/>
      <c r="B24" s="371">
        <v>2021</v>
      </c>
      <c r="C24" s="372">
        <v>50</v>
      </c>
      <c r="D24" s="372">
        <v>1</v>
      </c>
      <c r="E24" s="372">
        <v>18</v>
      </c>
      <c r="F24" s="372">
        <v>23</v>
      </c>
      <c r="G24" s="372">
        <v>0</v>
      </c>
      <c r="H24" s="372">
        <v>0</v>
      </c>
      <c r="I24" s="372">
        <v>1</v>
      </c>
      <c r="J24" s="372">
        <v>11</v>
      </c>
      <c r="K24" s="372">
        <v>1</v>
      </c>
      <c r="L24" s="373" t="s">
        <v>329</v>
      </c>
      <c r="M24" s="373" t="s">
        <v>107</v>
      </c>
      <c r="N24" s="371">
        <v>0</v>
      </c>
      <c r="O24" s="373" t="s">
        <v>399</v>
      </c>
      <c r="P24" s="374">
        <v>27200</v>
      </c>
      <c r="Q24" s="296">
        <v>0</v>
      </c>
      <c r="R24" s="296">
        <v>0</v>
      </c>
      <c r="S24" s="296">
        <v>0</v>
      </c>
      <c r="T24" s="296">
        <v>0</v>
      </c>
      <c r="U24" s="296">
        <v>27200</v>
      </c>
      <c r="V24" s="296">
        <v>0</v>
      </c>
      <c r="W24" s="296">
        <v>0</v>
      </c>
      <c r="X24" s="296">
        <v>0</v>
      </c>
      <c r="Y24" s="296">
        <v>0</v>
      </c>
      <c r="Z24" s="296">
        <v>0</v>
      </c>
      <c r="AA24" s="296">
        <v>0</v>
      </c>
      <c r="AB24" s="296">
        <v>0</v>
      </c>
      <c r="AC24" s="376">
        <f t="shared" si="1"/>
        <v>27200</v>
      </c>
      <c r="AD24" s="375">
        <f t="shared" si="9"/>
        <v>0</v>
      </c>
    </row>
    <row r="25" spans="1:30" ht="19.5" customHeight="1" x14ac:dyDescent="0.25">
      <c r="A25" s="365"/>
      <c r="B25" s="371">
        <v>2021</v>
      </c>
      <c r="C25" s="372">
        <v>50</v>
      </c>
      <c r="D25" s="372">
        <v>1</v>
      </c>
      <c r="E25" s="372">
        <v>18</v>
      </c>
      <c r="F25" s="372">
        <v>23</v>
      </c>
      <c r="G25" s="372">
        <v>0</v>
      </c>
      <c r="H25" s="372">
        <v>0</v>
      </c>
      <c r="I25" s="372">
        <v>1</v>
      </c>
      <c r="J25" s="372">
        <v>11</v>
      </c>
      <c r="K25" s="372">
        <v>1</v>
      </c>
      <c r="L25" s="373" t="s">
        <v>330</v>
      </c>
      <c r="M25" s="373" t="s">
        <v>105</v>
      </c>
      <c r="N25" s="371">
        <v>0</v>
      </c>
      <c r="O25" s="373" t="s">
        <v>399</v>
      </c>
      <c r="P25" s="374">
        <v>49000</v>
      </c>
      <c r="Q25" s="296">
        <v>0</v>
      </c>
      <c r="R25" s="296">
        <v>0</v>
      </c>
      <c r="S25" s="296">
        <v>0</v>
      </c>
      <c r="T25" s="299">
        <v>28000</v>
      </c>
      <c r="U25" s="296">
        <v>0</v>
      </c>
      <c r="V25" s="296">
        <v>0</v>
      </c>
      <c r="W25" s="296">
        <v>0</v>
      </c>
      <c r="X25" s="296">
        <v>0</v>
      </c>
      <c r="Y25" s="296">
        <v>0</v>
      </c>
      <c r="Z25" s="296">
        <v>21000</v>
      </c>
      <c r="AA25" s="296">
        <v>0</v>
      </c>
      <c r="AB25" s="296">
        <v>0</v>
      </c>
      <c r="AC25" s="376">
        <f t="shared" si="1"/>
        <v>49000</v>
      </c>
      <c r="AD25" s="375">
        <f t="shared" si="9"/>
        <v>0</v>
      </c>
    </row>
    <row r="26" spans="1:30" ht="19.5" customHeight="1" x14ac:dyDescent="0.25">
      <c r="A26" s="365"/>
      <c r="B26" s="371">
        <v>2021</v>
      </c>
      <c r="C26" s="372">
        <v>50</v>
      </c>
      <c r="D26" s="372">
        <v>1</v>
      </c>
      <c r="E26" s="372">
        <v>18</v>
      </c>
      <c r="F26" s="372">
        <v>23</v>
      </c>
      <c r="G26" s="372">
        <v>0</v>
      </c>
      <c r="H26" s="372">
        <v>0</v>
      </c>
      <c r="I26" s="372">
        <v>1</v>
      </c>
      <c r="J26" s="372">
        <v>11</v>
      </c>
      <c r="K26" s="372">
        <v>1</v>
      </c>
      <c r="L26" s="373" t="s">
        <v>332</v>
      </c>
      <c r="M26" s="373" t="s">
        <v>107</v>
      </c>
      <c r="N26" s="371">
        <v>0</v>
      </c>
      <c r="O26" s="373" t="s">
        <v>399</v>
      </c>
      <c r="P26" s="374">
        <v>16500</v>
      </c>
      <c r="Q26" s="296">
        <v>0</v>
      </c>
      <c r="R26" s="296">
        <v>0</v>
      </c>
      <c r="S26" s="296">
        <v>0</v>
      </c>
      <c r="T26" s="299">
        <v>16500</v>
      </c>
      <c r="U26" s="296">
        <v>0</v>
      </c>
      <c r="V26" s="296">
        <v>0</v>
      </c>
      <c r="W26" s="296">
        <v>0</v>
      </c>
      <c r="X26" s="296">
        <v>0</v>
      </c>
      <c r="Y26" s="296">
        <v>0</v>
      </c>
      <c r="Z26" s="296">
        <v>0</v>
      </c>
      <c r="AA26" s="296">
        <v>0</v>
      </c>
      <c r="AB26" s="296">
        <v>0</v>
      </c>
      <c r="AC26" s="376">
        <f t="shared" si="1"/>
        <v>16500</v>
      </c>
      <c r="AD26" s="375">
        <f t="shared" si="9"/>
        <v>0</v>
      </c>
    </row>
    <row r="27" spans="1:30" ht="19.5" customHeight="1" x14ac:dyDescent="0.25">
      <c r="A27" s="365"/>
      <c r="B27" s="371">
        <v>2021</v>
      </c>
      <c r="C27" s="372">
        <v>50</v>
      </c>
      <c r="D27" s="372">
        <v>1</v>
      </c>
      <c r="E27" s="372">
        <v>18</v>
      </c>
      <c r="F27" s="372">
        <v>23</v>
      </c>
      <c r="G27" s="372">
        <v>0</v>
      </c>
      <c r="H27" s="372">
        <v>0</v>
      </c>
      <c r="I27" s="372">
        <v>1</v>
      </c>
      <c r="J27" s="372">
        <v>11</v>
      </c>
      <c r="K27" s="372">
        <v>1</v>
      </c>
      <c r="L27" s="373" t="s">
        <v>334</v>
      </c>
      <c r="M27" s="373" t="s">
        <v>107</v>
      </c>
      <c r="N27" s="371">
        <v>0</v>
      </c>
      <c r="O27" s="373" t="s">
        <v>399</v>
      </c>
      <c r="P27" s="374">
        <v>19200</v>
      </c>
      <c r="Q27" s="296">
        <v>0</v>
      </c>
      <c r="R27" s="296">
        <v>0</v>
      </c>
      <c r="S27" s="296">
        <v>0</v>
      </c>
      <c r="T27" s="299">
        <v>19200</v>
      </c>
      <c r="U27" s="296">
        <v>0</v>
      </c>
      <c r="V27" s="296">
        <v>0</v>
      </c>
      <c r="W27" s="296">
        <v>0</v>
      </c>
      <c r="X27" s="296">
        <v>0</v>
      </c>
      <c r="Y27" s="296">
        <v>0</v>
      </c>
      <c r="Z27" s="296">
        <v>0</v>
      </c>
      <c r="AA27" s="296">
        <v>0</v>
      </c>
      <c r="AB27" s="296">
        <v>0</v>
      </c>
      <c r="AC27" s="376">
        <f t="shared" si="1"/>
        <v>19200</v>
      </c>
      <c r="AD27" s="375">
        <f t="shared" si="9"/>
        <v>0</v>
      </c>
    </row>
    <row r="28" spans="1:30" ht="19.5" customHeight="1" x14ac:dyDescent="0.25">
      <c r="A28" s="365"/>
      <c r="B28" s="371">
        <v>2021</v>
      </c>
      <c r="C28" s="372">
        <v>50</v>
      </c>
      <c r="D28" s="372">
        <v>1</v>
      </c>
      <c r="E28" s="372">
        <v>18</v>
      </c>
      <c r="F28" s="372">
        <v>23</v>
      </c>
      <c r="G28" s="372">
        <v>0</v>
      </c>
      <c r="H28" s="372">
        <v>0</v>
      </c>
      <c r="I28" s="372">
        <v>1</v>
      </c>
      <c r="J28" s="372">
        <v>11</v>
      </c>
      <c r="K28" s="372">
        <v>1</v>
      </c>
      <c r="L28" s="373" t="s">
        <v>338</v>
      </c>
      <c r="M28" s="373" t="s">
        <v>406</v>
      </c>
      <c r="N28" s="371">
        <v>0</v>
      </c>
      <c r="O28" s="373" t="s">
        <v>399</v>
      </c>
      <c r="P28" s="374">
        <v>191210</v>
      </c>
      <c r="Q28" s="296">
        <v>0</v>
      </c>
      <c r="R28" s="296">
        <v>0</v>
      </c>
      <c r="S28" s="296">
        <v>0</v>
      </c>
      <c r="T28" s="296">
        <v>1925</v>
      </c>
      <c r="U28" s="296">
        <v>81487.5</v>
      </c>
      <c r="V28" s="296">
        <v>1487.5</v>
      </c>
      <c r="W28" s="296">
        <v>22312</v>
      </c>
      <c r="X28" s="296">
        <v>9186</v>
      </c>
      <c r="Y28" s="296">
        <v>42000</v>
      </c>
      <c r="Z28" s="296">
        <v>32812</v>
      </c>
      <c r="AA28" s="296">
        <v>0</v>
      </c>
      <c r="AB28" s="296">
        <v>0</v>
      </c>
      <c r="AC28" s="376">
        <f t="shared" si="1"/>
        <v>191210</v>
      </c>
      <c r="AD28" s="375">
        <f t="shared" si="9"/>
        <v>0</v>
      </c>
    </row>
    <row r="29" spans="1:30" ht="19.5" customHeight="1" x14ac:dyDescent="0.25">
      <c r="A29" s="365"/>
      <c r="B29" s="371">
        <v>2021</v>
      </c>
      <c r="C29" s="372">
        <v>50</v>
      </c>
      <c r="D29" s="372">
        <v>1</v>
      </c>
      <c r="E29" s="372">
        <v>18</v>
      </c>
      <c r="F29" s="372">
        <v>23</v>
      </c>
      <c r="G29" s="372">
        <v>0</v>
      </c>
      <c r="H29" s="372">
        <v>0</v>
      </c>
      <c r="I29" s="372">
        <v>1</v>
      </c>
      <c r="J29" s="372">
        <v>11</v>
      </c>
      <c r="K29" s="372">
        <v>1</v>
      </c>
      <c r="L29" s="373" t="s">
        <v>340</v>
      </c>
      <c r="M29" s="373" t="s">
        <v>406</v>
      </c>
      <c r="N29" s="371">
        <v>0</v>
      </c>
      <c r="O29" s="373" t="s">
        <v>399</v>
      </c>
      <c r="P29" s="374">
        <v>13090</v>
      </c>
      <c r="Q29" s="296">
        <v>0</v>
      </c>
      <c r="R29" s="296">
        <v>0</v>
      </c>
      <c r="S29" s="296">
        <v>0</v>
      </c>
      <c r="T29" s="300">
        <v>13090</v>
      </c>
      <c r="U29" s="296">
        <v>0</v>
      </c>
      <c r="V29" s="296">
        <v>0</v>
      </c>
      <c r="W29" s="296">
        <v>0</v>
      </c>
      <c r="X29" s="296">
        <v>0</v>
      </c>
      <c r="Y29" s="296">
        <v>0</v>
      </c>
      <c r="Z29" s="296">
        <v>0</v>
      </c>
      <c r="AA29" s="296">
        <v>0</v>
      </c>
      <c r="AB29" s="296">
        <v>0</v>
      </c>
      <c r="AC29" s="376">
        <f t="shared" si="1"/>
        <v>13090</v>
      </c>
      <c r="AD29" s="375">
        <f t="shared" si="9"/>
        <v>0</v>
      </c>
    </row>
    <row r="30" spans="1:30" ht="19.5" customHeight="1" x14ac:dyDescent="0.25">
      <c r="A30" s="365"/>
      <c r="B30" s="371">
        <v>2021</v>
      </c>
      <c r="C30" s="372">
        <v>50</v>
      </c>
      <c r="D30" s="372">
        <v>1</v>
      </c>
      <c r="E30" s="372">
        <v>18</v>
      </c>
      <c r="F30" s="372">
        <v>23</v>
      </c>
      <c r="G30" s="372">
        <v>0</v>
      </c>
      <c r="H30" s="372">
        <v>0</v>
      </c>
      <c r="I30" s="372">
        <v>1</v>
      </c>
      <c r="J30" s="372">
        <v>11</v>
      </c>
      <c r="K30" s="372">
        <v>1</v>
      </c>
      <c r="L30" s="373" t="s">
        <v>407</v>
      </c>
      <c r="M30" s="373" t="s">
        <v>107</v>
      </c>
      <c r="N30" s="371">
        <v>0</v>
      </c>
      <c r="O30" s="373" t="s">
        <v>399</v>
      </c>
      <c r="P30" s="374">
        <v>1000</v>
      </c>
      <c r="Q30" s="296">
        <v>0</v>
      </c>
      <c r="R30" s="296">
        <v>0</v>
      </c>
      <c r="S30" s="296">
        <v>0</v>
      </c>
      <c r="T30" s="296">
        <v>1000</v>
      </c>
      <c r="U30" s="296">
        <v>0</v>
      </c>
      <c r="V30" s="296">
        <v>0</v>
      </c>
      <c r="W30" s="296">
        <v>0</v>
      </c>
      <c r="X30" s="296">
        <v>0</v>
      </c>
      <c r="Y30" s="296">
        <v>0</v>
      </c>
      <c r="Z30" s="296">
        <v>0</v>
      </c>
      <c r="AA30" s="296">
        <v>0</v>
      </c>
      <c r="AB30" s="296">
        <v>0</v>
      </c>
      <c r="AC30" s="376">
        <f t="shared" si="1"/>
        <v>1000</v>
      </c>
      <c r="AD30" s="375">
        <f t="shared" si="9"/>
        <v>0</v>
      </c>
    </row>
    <row r="31" spans="1:30" ht="19.5" customHeight="1" x14ac:dyDescent="0.25">
      <c r="A31" s="365"/>
      <c r="B31" s="371">
        <v>2021</v>
      </c>
      <c r="C31" s="372">
        <v>50</v>
      </c>
      <c r="D31" s="372">
        <v>1</v>
      </c>
      <c r="E31" s="372">
        <v>18</v>
      </c>
      <c r="F31" s="372">
        <v>23</v>
      </c>
      <c r="G31" s="372">
        <v>0</v>
      </c>
      <c r="H31" s="372">
        <v>0</v>
      </c>
      <c r="I31" s="372">
        <v>1</v>
      </c>
      <c r="J31" s="372">
        <v>11</v>
      </c>
      <c r="K31" s="372">
        <v>1</v>
      </c>
      <c r="L31" s="373" t="s">
        <v>408</v>
      </c>
      <c r="M31" s="373" t="s">
        <v>107</v>
      </c>
      <c r="N31" s="371">
        <v>0</v>
      </c>
      <c r="O31" s="373" t="s">
        <v>399</v>
      </c>
      <c r="P31" s="374">
        <v>3000</v>
      </c>
      <c r="Q31" s="296">
        <v>0</v>
      </c>
      <c r="R31" s="296">
        <v>0</v>
      </c>
      <c r="S31" s="296">
        <v>0</v>
      </c>
      <c r="T31" s="296">
        <v>3000</v>
      </c>
      <c r="U31" s="296">
        <v>0</v>
      </c>
      <c r="V31" s="296">
        <v>0</v>
      </c>
      <c r="W31" s="296">
        <v>0</v>
      </c>
      <c r="X31" s="296">
        <v>0</v>
      </c>
      <c r="Y31" s="296">
        <v>0</v>
      </c>
      <c r="Z31" s="296">
        <v>0</v>
      </c>
      <c r="AA31" s="296">
        <v>0</v>
      </c>
      <c r="AB31" s="296">
        <v>0</v>
      </c>
      <c r="AC31" s="376">
        <f t="shared" si="1"/>
        <v>3000</v>
      </c>
      <c r="AD31" s="375">
        <f t="shared" si="9"/>
        <v>0</v>
      </c>
    </row>
    <row r="32" spans="1:30" ht="19.5" customHeight="1" x14ac:dyDescent="0.25">
      <c r="A32" s="365"/>
      <c r="B32" s="371">
        <v>2021</v>
      </c>
      <c r="C32" s="372">
        <v>50</v>
      </c>
      <c r="D32" s="372">
        <v>1</v>
      </c>
      <c r="E32" s="372">
        <v>18</v>
      </c>
      <c r="F32" s="372">
        <v>23</v>
      </c>
      <c r="G32" s="372">
        <v>0</v>
      </c>
      <c r="H32" s="372">
        <v>0</v>
      </c>
      <c r="I32" s="372">
        <v>1</v>
      </c>
      <c r="J32" s="372">
        <v>11</v>
      </c>
      <c r="K32" s="372">
        <v>1</v>
      </c>
      <c r="L32" s="373" t="s">
        <v>342</v>
      </c>
      <c r="M32" s="373" t="s">
        <v>107</v>
      </c>
      <c r="N32" s="371">
        <v>0</v>
      </c>
      <c r="O32" s="373" t="s">
        <v>399</v>
      </c>
      <c r="P32" s="374">
        <v>7000</v>
      </c>
      <c r="Q32" s="296">
        <v>0</v>
      </c>
      <c r="R32" s="296">
        <v>0</v>
      </c>
      <c r="S32" s="296">
        <v>0</v>
      </c>
      <c r="T32" s="300">
        <v>7000</v>
      </c>
      <c r="U32" s="296">
        <v>0</v>
      </c>
      <c r="V32" s="296">
        <v>0</v>
      </c>
      <c r="W32" s="296">
        <v>0</v>
      </c>
      <c r="X32" s="296">
        <v>0</v>
      </c>
      <c r="Y32" s="296">
        <v>0</v>
      </c>
      <c r="Z32" s="296">
        <v>0</v>
      </c>
      <c r="AA32" s="296">
        <v>0</v>
      </c>
      <c r="AB32" s="296">
        <v>0</v>
      </c>
      <c r="AC32" s="376">
        <f t="shared" si="1"/>
        <v>7000</v>
      </c>
      <c r="AD32" s="375">
        <f t="shared" si="9"/>
        <v>0</v>
      </c>
    </row>
    <row r="33" spans="1:30" ht="19.5" customHeight="1" x14ac:dyDescent="0.25">
      <c r="A33" s="365"/>
      <c r="B33" s="371">
        <v>2021</v>
      </c>
      <c r="C33" s="372">
        <v>50</v>
      </c>
      <c r="D33" s="372">
        <v>1</v>
      </c>
      <c r="E33" s="372">
        <v>18</v>
      </c>
      <c r="F33" s="372">
        <v>23</v>
      </c>
      <c r="G33" s="372">
        <v>0</v>
      </c>
      <c r="H33" s="372">
        <v>0</v>
      </c>
      <c r="I33" s="372">
        <v>1</v>
      </c>
      <c r="J33" s="372">
        <v>11</v>
      </c>
      <c r="K33" s="372">
        <v>1</v>
      </c>
      <c r="L33" s="373" t="s">
        <v>345</v>
      </c>
      <c r="M33" s="373" t="s">
        <v>107</v>
      </c>
      <c r="N33" s="371">
        <v>0</v>
      </c>
      <c r="O33" s="373" t="s">
        <v>399</v>
      </c>
      <c r="P33" s="374">
        <v>50000</v>
      </c>
      <c r="Q33" s="296">
        <v>0</v>
      </c>
      <c r="R33" s="296">
        <v>0</v>
      </c>
      <c r="S33" s="296">
        <v>0</v>
      </c>
      <c r="T33" s="296">
        <v>50000</v>
      </c>
      <c r="U33" s="296">
        <v>0</v>
      </c>
      <c r="V33" s="296">
        <v>0</v>
      </c>
      <c r="W33" s="296">
        <v>0</v>
      </c>
      <c r="X33" s="296">
        <v>0</v>
      </c>
      <c r="Y33" s="296">
        <v>0</v>
      </c>
      <c r="Z33" s="296">
        <v>0</v>
      </c>
      <c r="AA33" s="296">
        <v>0</v>
      </c>
      <c r="AB33" s="296">
        <v>0</v>
      </c>
      <c r="AC33" s="376">
        <f t="shared" si="1"/>
        <v>50000</v>
      </c>
      <c r="AD33" s="375">
        <f t="shared" si="9"/>
        <v>0</v>
      </c>
    </row>
    <row r="34" spans="1:30" ht="19.5" customHeight="1" x14ac:dyDescent="0.25">
      <c r="A34" s="365"/>
      <c r="B34" s="371">
        <v>2021</v>
      </c>
      <c r="C34" s="372">
        <v>50</v>
      </c>
      <c r="D34" s="372">
        <v>1</v>
      </c>
      <c r="E34" s="372">
        <v>18</v>
      </c>
      <c r="F34" s="372">
        <v>23</v>
      </c>
      <c r="G34" s="372">
        <v>0</v>
      </c>
      <c r="H34" s="372">
        <v>0</v>
      </c>
      <c r="I34" s="372">
        <v>1</v>
      </c>
      <c r="J34" s="372">
        <v>11</v>
      </c>
      <c r="K34" s="372">
        <v>1</v>
      </c>
      <c r="L34" s="373" t="s">
        <v>358</v>
      </c>
      <c r="M34" s="373" t="s">
        <v>409</v>
      </c>
      <c r="N34" s="371">
        <v>0</v>
      </c>
      <c r="O34" s="373" t="s">
        <v>399</v>
      </c>
      <c r="P34" s="374">
        <v>2238500</v>
      </c>
      <c r="Q34" s="301">
        <v>0</v>
      </c>
      <c r="R34" s="301">
        <v>0</v>
      </c>
      <c r="S34" s="302">
        <v>0</v>
      </c>
      <c r="T34" s="302">
        <v>0</v>
      </c>
      <c r="U34" s="302">
        <v>0</v>
      </c>
      <c r="V34" s="302">
        <v>0</v>
      </c>
      <c r="W34" s="302">
        <v>0</v>
      </c>
      <c r="X34" s="302">
        <v>0</v>
      </c>
      <c r="Y34" s="302">
        <v>2238500</v>
      </c>
      <c r="Z34" s="302">
        <v>0</v>
      </c>
      <c r="AA34" s="302">
        <v>0</v>
      </c>
      <c r="AB34" s="302">
        <v>0</v>
      </c>
      <c r="AC34" s="376">
        <f t="shared" si="1"/>
        <v>2238500</v>
      </c>
      <c r="AD34" s="375">
        <f t="shared" si="9"/>
        <v>0</v>
      </c>
    </row>
    <row r="35" spans="1:30" ht="19.5" customHeight="1" x14ac:dyDescent="0.25">
      <c r="A35" s="365"/>
      <c r="B35" s="371">
        <v>2021</v>
      </c>
      <c r="C35" s="372">
        <v>50</v>
      </c>
      <c r="D35" s="372">
        <v>1</v>
      </c>
      <c r="E35" s="372">
        <v>18</v>
      </c>
      <c r="F35" s="372">
        <v>23</v>
      </c>
      <c r="G35" s="372">
        <v>0</v>
      </c>
      <c r="H35" s="372">
        <v>0</v>
      </c>
      <c r="I35" s="372">
        <v>1</v>
      </c>
      <c r="J35" s="372">
        <v>11</v>
      </c>
      <c r="K35" s="372">
        <v>1</v>
      </c>
      <c r="L35" s="373" t="s">
        <v>410</v>
      </c>
      <c r="M35" s="373" t="s">
        <v>411</v>
      </c>
      <c r="N35" s="371">
        <v>4001</v>
      </c>
      <c r="O35" s="373" t="s">
        <v>412</v>
      </c>
      <c r="P35" s="374">
        <v>1312500</v>
      </c>
      <c r="Q35" s="296">
        <v>0</v>
      </c>
      <c r="R35" s="296">
        <v>0</v>
      </c>
      <c r="S35" s="299">
        <v>0</v>
      </c>
      <c r="T35" s="299">
        <v>1312500</v>
      </c>
      <c r="U35" s="299">
        <v>0</v>
      </c>
      <c r="V35" s="299">
        <v>0</v>
      </c>
      <c r="W35" s="299"/>
      <c r="X35" s="299">
        <v>0</v>
      </c>
      <c r="Y35" s="299">
        <v>0</v>
      </c>
      <c r="Z35" s="299">
        <v>0</v>
      </c>
      <c r="AA35" s="299">
        <v>0</v>
      </c>
      <c r="AB35" s="299">
        <v>0</v>
      </c>
      <c r="AC35" s="376">
        <f t="shared" si="1"/>
        <v>1312500</v>
      </c>
      <c r="AD35" s="375">
        <f t="shared" si="9"/>
        <v>0</v>
      </c>
    </row>
    <row r="36" spans="1:30" ht="15.75" customHeight="1" x14ac:dyDescent="0.25">
      <c r="B36" s="380"/>
      <c r="C36" s="380"/>
      <c r="D36" s="380"/>
      <c r="E36" s="380"/>
      <c r="F36" s="380"/>
      <c r="G36" s="380"/>
      <c r="H36" s="380"/>
      <c r="I36" s="380"/>
      <c r="J36" s="380"/>
      <c r="K36" s="380"/>
      <c r="L36" s="380"/>
      <c r="M36" s="380"/>
      <c r="N36" s="380"/>
      <c r="O36" s="380"/>
      <c r="P36" s="381">
        <f t="shared" ref="P36:AB36" si="10">SUM(P6:P35)</f>
        <v>35475242</v>
      </c>
      <c r="Q36" s="381">
        <f t="shared" si="10"/>
        <v>4229548</v>
      </c>
      <c r="R36" s="381">
        <f t="shared" si="10"/>
        <v>4229548</v>
      </c>
      <c r="S36" s="381">
        <f t="shared" si="10"/>
        <v>4229548</v>
      </c>
      <c r="T36" s="381">
        <f t="shared" si="10"/>
        <v>5815742.5</v>
      </c>
      <c r="U36" s="381">
        <f t="shared" si="10"/>
        <v>4623758.75</v>
      </c>
      <c r="V36" s="381">
        <f t="shared" si="10"/>
        <v>7293642.75</v>
      </c>
      <c r="W36" s="381">
        <f t="shared" si="10"/>
        <v>4069262.25</v>
      </c>
      <c r="X36" s="381">
        <f t="shared" si="10"/>
        <v>4447386.25</v>
      </c>
      <c r="Y36" s="381">
        <f t="shared" si="10"/>
        <v>7268362.5</v>
      </c>
      <c r="Z36" s="381">
        <f t="shared" si="10"/>
        <v>5032013</v>
      </c>
      <c r="AA36" s="381">
        <f t="shared" si="10"/>
        <v>4824794</v>
      </c>
      <c r="AB36" s="381">
        <f t="shared" si="10"/>
        <v>6311990</v>
      </c>
      <c r="AC36" s="381">
        <f>SUM(AC18:AC35)</f>
        <v>8574888</v>
      </c>
      <c r="AD36" s="381">
        <f>SUM(AD6:AD35)</f>
        <v>0</v>
      </c>
    </row>
    <row r="37" spans="1:30" ht="15.75" customHeight="1" x14ac:dyDescent="0.25">
      <c r="P37" s="382">
        <f>SUBTOTAL(9,P6:P35)</f>
        <v>35475242</v>
      </c>
      <c r="Q37" s="382"/>
      <c r="R37" s="382"/>
      <c r="S37" s="382"/>
      <c r="T37" s="382"/>
      <c r="U37" s="382"/>
      <c r="V37" s="382"/>
      <c r="W37" s="382"/>
      <c r="X37" s="382"/>
      <c r="Y37" s="382"/>
      <c r="Z37" s="382"/>
      <c r="AA37" s="382"/>
      <c r="AB37" s="382"/>
      <c r="AC37" s="366">
        <f>SUM(AC36,AC17)</f>
        <v>35475242</v>
      </c>
    </row>
    <row r="38" spans="1:30" ht="15.75" customHeight="1" x14ac:dyDescent="0.25">
      <c r="P38" s="382"/>
      <c r="V38" s="383"/>
    </row>
    <row r="39" spans="1:30" ht="15.75" customHeight="1" x14ac:dyDescent="0.25">
      <c r="P39" s="382"/>
      <c r="V39" s="383"/>
    </row>
    <row r="40" spans="1:30" ht="15.75" customHeight="1" x14ac:dyDescent="0.25">
      <c r="P40" s="382"/>
      <c r="Q40" s="382"/>
      <c r="R40" s="382"/>
      <c r="S40" s="382"/>
      <c r="T40" s="382"/>
      <c r="U40" s="382"/>
      <c r="V40" s="366"/>
      <c r="W40" s="382"/>
      <c r="X40" s="382"/>
      <c r="Y40" s="382"/>
      <c r="Z40" s="382"/>
      <c r="AA40" s="382"/>
      <c r="AB40" s="382"/>
      <c r="AC40" s="382"/>
    </row>
    <row r="41" spans="1:30" ht="15.75" customHeight="1" x14ac:dyDescent="0.25">
      <c r="P41" s="382"/>
      <c r="V41" s="383"/>
    </row>
    <row r="42" spans="1:30" ht="15.75" customHeight="1" x14ac:dyDescent="0.25">
      <c r="P42" s="382"/>
      <c r="V42" s="383"/>
    </row>
    <row r="43" spans="1:30" ht="15.75" customHeight="1" x14ac:dyDescent="0.25">
      <c r="P43" s="382"/>
      <c r="V43" s="383"/>
    </row>
    <row r="44" spans="1:30" ht="15.75" customHeight="1" x14ac:dyDescent="0.25">
      <c r="P44" s="382"/>
      <c r="V44" s="383"/>
    </row>
    <row r="45" spans="1:30" ht="15.75" customHeight="1" x14ac:dyDescent="0.25">
      <c r="P45" s="382"/>
      <c r="V45" s="383"/>
    </row>
    <row r="46" spans="1:30" ht="15.75" customHeight="1" x14ac:dyDescent="0.25">
      <c r="P46" s="382"/>
      <c r="V46" s="383"/>
    </row>
    <row r="47" spans="1:30" ht="15.75" customHeight="1" x14ac:dyDescent="0.25">
      <c r="P47" s="382"/>
      <c r="V47" s="383"/>
    </row>
    <row r="48" spans="1:30" ht="15.75" customHeight="1" x14ac:dyDescent="0.25">
      <c r="P48" s="382"/>
      <c r="V48" s="383"/>
    </row>
    <row r="49" spans="16:22" ht="15.75" customHeight="1" x14ac:dyDescent="0.25">
      <c r="P49" s="382"/>
      <c r="V49" s="383"/>
    </row>
    <row r="50" spans="16:22" ht="15.75" customHeight="1" x14ac:dyDescent="0.25">
      <c r="P50" s="382"/>
      <c r="V50" s="383"/>
    </row>
    <row r="51" spans="16:22" ht="15.75" customHeight="1" x14ac:dyDescent="0.25">
      <c r="P51" s="382"/>
      <c r="V51" s="383"/>
    </row>
    <row r="52" spans="16:22" ht="15.75" customHeight="1" x14ac:dyDescent="0.25">
      <c r="P52" s="382"/>
      <c r="V52" s="383"/>
    </row>
    <row r="53" spans="16:22" ht="15.75" customHeight="1" x14ac:dyDescent="0.25">
      <c r="P53" s="382"/>
      <c r="V53" s="383"/>
    </row>
    <row r="54" spans="16:22" ht="15.75" customHeight="1" x14ac:dyDescent="0.25">
      <c r="P54" s="382"/>
      <c r="V54" s="383"/>
    </row>
    <row r="55" spans="16:22" ht="15.75" customHeight="1" x14ac:dyDescent="0.25">
      <c r="P55" s="382"/>
      <c r="V55" s="383"/>
    </row>
    <row r="56" spans="16:22" ht="15.75" customHeight="1" x14ac:dyDescent="0.25">
      <c r="P56" s="382"/>
    </row>
    <row r="57" spans="16:22" ht="15.75" customHeight="1" x14ac:dyDescent="0.25">
      <c r="P57" s="382"/>
    </row>
    <row r="58" spans="16:22" ht="15.75" customHeight="1" x14ac:dyDescent="0.25">
      <c r="P58" s="382"/>
    </row>
    <row r="59" spans="16:22" ht="15.75" customHeight="1" x14ac:dyDescent="0.25">
      <c r="P59" s="382"/>
    </row>
    <row r="60" spans="16:22" ht="15.75" customHeight="1" x14ac:dyDescent="0.25">
      <c r="P60" s="382"/>
    </row>
    <row r="61" spans="16:22" ht="15.75" customHeight="1" x14ac:dyDescent="0.25">
      <c r="P61" s="382"/>
    </row>
    <row r="62" spans="16:22" ht="15.75" customHeight="1" x14ac:dyDescent="0.25">
      <c r="P62" s="382"/>
    </row>
    <row r="63" spans="16:22" ht="15.75" customHeight="1" x14ac:dyDescent="0.25">
      <c r="P63" s="382"/>
    </row>
    <row r="64" spans="16:22" ht="15.75" customHeight="1" x14ac:dyDescent="0.25">
      <c r="P64" s="382"/>
    </row>
    <row r="65" spans="16:16" ht="15.75" customHeight="1" x14ac:dyDescent="0.25">
      <c r="P65" s="382"/>
    </row>
    <row r="66" spans="16:16" ht="15.75" customHeight="1" x14ac:dyDescent="0.25">
      <c r="P66" s="382"/>
    </row>
    <row r="67" spans="16:16" ht="15.75" customHeight="1" x14ac:dyDescent="0.25">
      <c r="P67" s="382"/>
    </row>
    <row r="68" spans="16:16" ht="15.75" customHeight="1" x14ac:dyDescent="0.25">
      <c r="P68" s="382"/>
    </row>
    <row r="69" spans="16:16" ht="15.75" customHeight="1" x14ac:dyDescent="0.25">
      <c r="P69" s="382"/>
    </row>
    <row r="70" spans="16:16" ht="15.75" customHeight="1" x14ac:dyDescent="0.25">
      <c r="P70" s="382"/>
    </row>
    <row r="71" spans="16:16" ht="15.75" customHeight="1" x14ac:dyDescent="0.25">
      <c r="P71" s="382"/>
    </row>
    <row r="72" spans="16:16" ht="15.75" customHeight="1" x14ac:dyDescent="0.25">
      <c r="P72" s="382"/>
    </row>
    <row r="73" spans="16:16" ht="15.75" customHeight="1" x14ac:dyDescent="0.25">
      <c r="P73" s="382"/>
    </row>
    <row r="74" spans="16:16" ht="15.75" customHeight="1" x14ac:dyDescent="0.25">
      <c r="P74" s="382"/>
    </row>
    <row r="75" spans="16:16" ht="15.75" customHeight="1" x14ac:dyDescent="0.25">
      <c r="P75" s="382"/>
    </row>
    <row r="76" spans="16:16" ht="15.75" customHeight="1" x14ac:dyDescent="0.25">
      <c r="P76" s="382"/>
    </row>
    <row r="77" spans="16:16" ht="15.75" customHeight="1" x14ac:dyDescent="0.25">
      <c r="P77" s="382"/>
    </row>
    <row r="78" spans="16:16" ht="15.75" customHeight="1" x14ac:dyDescent="0.25">
      <c r="P78" s="382"/>
    </row>
    <row r="79" spans="16:16" ht="15.75" customHeight="1" x14ac:dyDescent="0.25">
      <c r="P79" s="382"/>
    </row>
    <row r="80" spans="16:16" ht="15.75" customHeight="1" x14ac:dyDescent="0.25">
      <c r="P80" s="382"/>
    </row>
    <row r="81" spans="16:16" ht="15.75" customHeight="1" x14ac:dyDescent="0.25">
      <c r="P81" s="382"/>
    </row>
    <row r="82" spans="16:16" ht="15.75" customHeight="1" x14ac:dyDescent="0.25">
      <c r="P82" s="382"/>
    </row>
    <row r="83" spans="16:16" ht="15.75" customHeight="1" x14ac:dyDescent="0.25">
      <c r="P83" s="382"/>
    </row>
    <row r="84" spans="16:16" ht="15.75" customHeight="1" x14ac:dyDescent="0.25">
      <c r="P84" s="382"/>
    </row>
    <row r="85" spans="16:16" ht="15.75" customHeight="1" x14ac:dyDescent="0.25">
      <c r="P85" s="382"/>
    </row>
    <row r="86" spans="16:16" ht="15.75" customHeight="1" x14ac:dyDescent="0.25">
      <c r="P86" s="382"/>
    </row>
    <row r="87" spans="16:16" ht="15.75" customHeight="1" x14ac:dyDescent="0.25">
      <c r="P87" s="382"/>
    </row>
    <row r="88" spans="16:16" ht="15.75" customHeight="1" x14ac:dyDescent="0.25">
      <c r="P88" s="382"/>
    </row>
    <row r="89" spans="16:16" ht="15.75" customHeight="1" x14ac:dyDescent="0.25">
      <c r="P89" s="382"/>
    </row>
    <row r="90" spans="16:16" ht="15.75" customHeight="1" x14ac:dyDescent="0.25">
      <c r="P90" s="382"/>
    </row>
    <row r="91" spans="16:16" ht="15.75" customHeight="1" x14ac:dyDescent="0.25">
      <c r="P91" s="382"/>
    </row>
    <row r="92" spans="16:16" ht="15.75" customHeight="1" x14ac:dyDescent="0.25">
      <c r="P92" s="382"/>
    </row>
    <row r="93" spans="16:16" ht="15.75" customHeight="1" x14ac:dyDescent="0.25">
      <c r="P93" s="382"/>
    </row>
    <row r="94" spans="16:16" ht="15.75" customHeight="1" x14ac:dyDescent="0.25">
      <c r="P94" s="382"/>
    </row>
    <row r="95" spans="16:16" ht="15.75" customHeight="1" x14ac:dyDescent="0.25">
      <c r="P95" s="382"/>
    </row>
    <row r="96" spans="16:16" ht="15.75" customHeight="1" x14ac:dyDescent="0.25">
      <c r="P96" s="382"/>
    </row>
    <row r="97" spans="16:16" ht="15.75" customHeight="1" x14ac:dyDescent="0.25">
      <c r="P97" s="382"/>
    </row>
    <row r="98" spans="16:16" ht="15.75" customHeight="1" x14ac:dyDescent="0.25">
      <c r="P98" s="382"/>
    </row>
    <row r="99" spans="16:16" ht="15.75" customHeight="1" x14ac:dyDescent="0.25">
      <c r="P99" s="382"/>
    </row>
    <row r="100" spans="16:16" ht="15.75" customHeight="1" x14ac:dyDescent="0.25">
      <c r="P100" s="382"/>
    </row>
    <row r="101" spans="16:16" ht="15.75" customHeight="1" x14ac:dyDescent="0.25">
      <c r="P101" s="382"/>
    </row>
    <row r="102" spans="16:16" ht="15.75" customHeight="1" x14ac:dyDescent="0.25">
      <c r="P102" s="382"/>
    </row>
    <row r="103" spans="16:16" ht="15.75" customHeight="1" x14ac:dyDescent="0.25">
      <c r="P103" s="382"/>
    </row>
    <row r="104" spans="16:16" ht="15.75" customHeight="1" x14ac:dyDescent="0.25">
      <c r="P104" s="382"/>
    </row>
    <row r="105" spans="16:16" ht="15.75" customHeight="1" x14ac:dyDescent="0.25">
      <c r="P105" s="382"/>
    </row>
    <row r="106" spans="16:16" ht="15.75" customHeight="1" x14ac:dyDescent="0.25">
      <c r="P106" s="382"/>
    </row>
    <row r="107" spans="16:16" ht="15.75" customHeight="1" x14ac:dyDescent="0.25">
      <c r="P107" s="382"/>
    </row>
    <row r="108" spans="16:16" ht="15.75" customHeight="1" x14ac:dyDescent="0.25">
      <c r="P108" s="382"/>
    </row>
    <row r="109" spans="16:16" ht="15.75" customHeight="1" x14ac:dyDescent="0.25">
      <c r="P109" s="382"/>
    </row>
    <row r="110" spans="16:16" ht="15.75" customHeight="1" x14ac:dyDescent="0.25">
      <c r="P110" s="382"/>
    </row>
    <row r="111" spans="16:16" ht="15.75" customHeight="1" x14ac:dyDescent="0.25">
      <c r="P111" s="382"/>
    </row>
    <row r="112" spans="16:16" ht="15.75" customHeight="1" x14ac:dyDescent="0.25">
      <c r="P112" s="382"/>
    </row>
    <row r="113" spans="16:16" ht="15.75" customHeight="1" x14ac:dyDescent="0.25">
      <c r="P113" s="382"/>
    </row>
    <row r="114" spans="16:16" ht="15.75" customHeight="1" x14ac:dyDescent="0.25">
      <c r="P114" s="382"/>
    </row>
    <row r="115" spans="16:16" ht="15.75" customHeight="1" x14ac:dyDescent="0.25">
      <c r="P115" s="382"/>
    </row>
    <row r="116" spans="16:16" ht="15.75" customHeight="1" x14ac:dyDescent="0.25">
      <c r="P116" s="382"/>
    </row>
    <row r="117" spans="16:16" ht="15.75" customHeight="1" x14ac:dyDescent="0.25">
      <c r="P117" s="382"/>
    </row>
    <row r="118" spans="16:16" ht="15.75" customHeight="1" x14ac:dyDescent="0.25">
      <c r="P118" s="382"/>
    </row>
    <row r="119" spans="16:16" ht="15.75" customHeight="1" x14ac:dyDescent="0.25">
      <c r="P119" s="382"/>
    </row>
    <row r="120" spans="16:16" ht="15.75" customHeight="1" x14ac:dyDescent="0.25">
      <c r="P120" s="382"/>
    </row>
    <row r="121" spans="16:16" ht="15.75" customHeight="1" x14ac:dyDescent="0.25">
      <c r="P121" s="382"/>
    </row>
    <row r="122" spans="16:16" ht="15.75" customHeight="1" x14ac:dyDescent="0.25">
      <c r="P122" s="382"/>
    </row>
    <row r="123" spans="16:16" ht="15.75" customHeight="1" x14ac:dyDescent="0.25">
      <c r="P123" s="382"/>
    </row>
    <row r="124" spans="16:16" ht="15.75" customHeight="1" x14ac:dyDescent="0.25">
      <c r="P124" s="382"/>
    </row>
    <row r="125" spans="16:16" ht="15.75" customHeight="1" x14ac:dyDescent="0.25">
      <c r="P125" s="382"/>
    </row>
    <row r="126" spans="16:16" ht="15.75" customHeight="1" x14ac:dyDescent="0.25">
      <c r="P126" s="382"/>
    </row>
    <row r="127" spans="16:16" ht="15.75" customHeight="1" x14ac:dyDescent="0.25">
      <c r="P127" s="382"/>
    </row>
    <row r="128" spans="16:16" ht="15.75" customHeight="1" x14ac:dyDescent="0.25">
      <c r="P128" s="382"/>
    </row>
    <row r="129" spans="16:16" ht="15.75" customHeight="1" x14ac:dyDescent="0.25">
      <c r="P129" s="382"/>
    </row>
    <row r="130" spans="16:16" ht="15.75" customHeight="1" x14ac:dyDescent="0.25">
      <c r="P130" s="382"/>
    </row>
    <row r="131" spans="16:16" ht="15.75" customHeight="1" x14ac:dyDescent="0.25">
      <c r="P131" s="382"/>
    </row>
    <row r="132" spans="16:16" ht="15.75" customHeight="1" x14ac:dyDescent="0.25">
      <c r="P132" s="382"/>
    </row>
    <row r="133" spans="16:16" ht="15.75" customHeight="1" x14ac:dyDescent="0.25">
      <c r="P133" s="382"/>
    </row>
    <row r="134" spans="16:16" ht="15.75" customHeight="1" x14ac:dyDescent="0.25">
      <c r="P134" s="382"/>
    </row>
    <row r="135" spans="16:16" ht="15.75" customHeight="1" x14ac:dyDescent="0.25">
      <c r="P135" s="382"/>
    </row>
    <row r="136" spans="16:16" ht="15.75" customHeight="1" x14ac:dyDescent="0.25">
      <c r="P136" s="382"/>
    </row>
    <row r="137" spans="16:16" ht="15.75" customHeight="1" x14ac:dyDescent="0.25">
      <c r="P137" s="382"/>
    </row>
    <row r="138" spans="16:16" ht="15.75" customHeight="1" x14ac:dyDescent="0.25">
      <c r="P138" s="382"/>
    </row>
    <row r="139" spans="16:16" ht="15.75" customHeight="1" x14ac:dyDescent="0.25">
      <c r="P139" s="382"/>
    </row>
    <row r="140" spans="16:16" ht="15.75" customHeight="1" x14ac:dyDescent="0.25">
      <c r="P140" s="382"/>
    </row>
    <row r="141" spans="16:16" ht="15.75" customHeight="1" x14ac:dyDescent="0.25">
      <c r="P141" s="382"/>
    </row>
    <row r="142" spans="16:16" ht="15.75" customHeight="1" x14ac:dyDescent="0.25">
      <c r="P142" s="382"/>
    </row>
    <row r="143" spans="16:16" ht="15.75" customHeight="1" x14ac:dyDescent="0.25">
      <c r="P143" s="382"/>
    </row>
    <row r="144" spans="16:16" ht="15.75" customHeight="1" x14ac:dyDescent="0.25">
      <c r="P144" s="382"/>
    </row>
    <row r="145" spans="16:16" ht="15.75" customHeight="1" x14ac:dyDescent="0.25">
      <c r="P145" s="382"/>
    </row>
    <row r="146" spans="16:16" ht="15.75" customHeight="1" x14ac:dyDescent="0.25">
      <c r="P146" s="382"/>
    </row>
    <row r="147" spans="16:16" ht="15.75" customHeight="1" x14ac:dyDescent="0.25">
      <c r="P147" s="382"/>
    </row>
    <row r="148" spans="16:16" ht="15.75" customHeight="1" x14ac:dyDescent="0.25">
      <c r="P148" s="382"/>
    </row>
    <row r="149" spans="16:16" ht="15.75" customHeight="1" x14ac:dyDescent="0.25">
      <c r="P149" s="382"/>
    </row>
    <row r="150" spans="16:16" ht="15.75" customHeight="1" x14ac:dyDescent="0.25">
      <c r="P150" s="382"/>
    </row>
    <row r="151" spans="16:16" ht="15.75" customHeight="1" x14ac:dyDescent="0.25">
      <c r="P151" s="382"/>
    </row>
    <row r="152" spans="16:16" ht="15.75" customHeight="1" x14ac:dyDescent="0.25">
      <c r="P152" s="382"/>
    </row>
    <row r="153" spans="16:16" ht="15.75" customHeight="1" x14ac:dyDescent="0.25">
      <c r="P153" s="382"/>
    </row>
    <row r="154" spans="16:16" ht="15.75" customHeight="1" x14ac:dyDescent="0.25">
      <c r="P154" s="382"/>
    </row>
    <row r="155" spans="16:16" ht="15.75" customHeight="1" x14ac:dyDescent="0.25">
      <c r="P155" s="382"/>
    </row>
    <row r="156" spans="16:16" ht="15.75" customHeight="1" x14ac:dyDescent="0.25">
      <c r="P156" s="382"/>
    </row>
    <row r="157" spans="16:16" ht="15.75" customHeight="1" x14ac:dyDescent="0.25">
      <c r="P157" s="382"/>
    </row>
    <row r="158" spans="16:16" ht="15.75" customHeight="1" x14ac:dyDescent="0.25">
      <c r="P158" s="382"/>
    </row>
    <row r="159" spans="16:16" ht="15.75" customHeight="1" x14ac:dyDescent="0.25">
      <c r="P159" s="382"/>
    </row>
    <row r="160" spans="16:16" ht="15.75" customHeight="1" x14ac:dyDescent="0.25">
      <c r="P160" s="382"/>
    </row>
    <row r="161" spans="16:16" ht="15.75" customHeight="1" x14ac:dyDescent="0.25">
      <c r="P161" s="382"/>
    </row>
    <row r="162" spans="16:16" ht="15.75" customHeight="1" x14ac:dyDescent="0.25">
      <c r="P162" s="382"/>
    </row>
    <row r="163" spans="16:16" ht="15.75" customHeight="1" x14ac:dyDescent="0.25">
      <c r="P163" s="382"/>
    </row>
    <row r="164" spans="16:16" ht="15.75" customHeight="1" x14ac:dyDescent="0.25">
      <c r="P164" s="382"/>
    </row>
    <row r="165" spans="16:16" ht="15.75" customHeight="1" x14ac:dyDescent="0.25">
      <c r="P165" s="382"/>
    </row>
    <row r="166" spans="16:16" ht="15.75" customHeight="1" x14ac:dyDescent="0.25">
      <c r="P166" s="382"/>
    </row>
    <row r="167" spans="16:16" ht="15.75" customHeight="1" x14ac:dyDescent="0.25">
      <c r="P167" s="382"/>
    </row>
    <row r="168" spans="16:16" ht="15.75" customHeight="1" x14ac:dyDescent="0.25">
      <c r="P168" s="382"/>
    </row>
    <row r="169" spans="16:16" ht="15.75" customHeight="1" x14ac:dyDescent="0.25">
      <c r="P169" s="382"/>
    </row>
    <row r="170" spans="16:16" ht="15.75" customHeight="1" x14ac:dyDescent="0.25">
      <c r="P170" s="382"/>
    </row>
    <row r="171" spans="16:16" ht="15.75" customHeight="1" x14ac:dyDescent="0.25">
      <c r="P171" s="382"/>
    </row>
    <row r="172" spans="16:16" ht="15.75" customHeight="1" x14ac:dyDescent="0.25">
      <c r="P172" s="382"/>
    </row>
    <row r="173" spans="16:16" ht="15.75" customHeight="1" x14ac:dyDescent="0.25">
      <c r="P173" s="382"/>
    </row>
    <row r="174" spans="16:16" ht="15.75" customHeight="1" x14ac:dyDescent="0.25">
      <c r="P174" s="382"/>
    </row>
    <row r="175" spans="16:16" ht="15.75" customHeight="1" x14ac:dyDescent="0.25">
      <c r="P175" s="382"/>
    </row>
    <row r="176" spans="16:16" ht="15.75" customHeight="1" x14ac:dyDescent="0.25">
      <c r="P176" s="382"/>
    </row>
    <row r="177" spans="16:16" ht="15.75" customHeight="1" x14ac:dyDescent="0.25">
      <c r="P177" s="382"/>
    </row>
    <row r="178" spans="16:16" ht="15.75" customHeight="1" x14ac:dyDescent="0.25">
      <c r="P178" s="382"/>
    </row>
    <row r="179" spans="16:16" ht="15.75" customHeight="1" x14ac:dyDescent="0.25">
      <c r="P179" s="382"/>
    </row>
    <row r="180" spans="16:16" ht="15.75" customHeight="1" x14ac:dyDescent="0.25">
      <c r="P180" s="382"/>
    </row>
    <row r="181" spans="16:16" ht="15.75" customHeight="1" x14ac:dyDescent="0.25">
      <c r="P181" s="382"/>
    </row>
    <row r="182" spans="16:16" ht="15.75" customHeight="1" x14ac:dyDescent="0.25">
      <c r="P182" s="382"/>
    </row>
    <row r="183" spans="16:16" ht="15.75" customHeight="1" x14ac:dyDescent="0.25">
      <c r="P183" s="382"/>
    </row>
    <row r="184" spans="16:16" ht="15.75" customHeight="1" x14ac:dyDescent="0.25">
      <c r="P184" s="382"/>
    </row>
    <row r="185" spans="16:16" ht="15.75" customHeight="1" x14ac:dyDescent="0.25">
      <c r="P185" s="382"/>
    </row>
    <row r="186" spans="16:16" ht="15.75" customHeight="1" x14ac:dyDescent="0.25">
      <c r="P186" s="382"/>
    </row>
    <row r="187" spans="16:16" ht="15.75" customHeight="1" x14ac:dyDescent="0.25">
      <c r="P187" s="382"/>
    </row>
    <row r="188" spans="16:16" ht="15.75" customHeight="1" x14ac:dyDescent="0.25">
      <c r="P188" s="382"/>
    </row>
    <row r="189" spans="16:16" ht="15.75" customHeight="1" x14ac:dyDescent="0.25">
      <c r="P189" s="382"/>
    </row>
    <row r="190" spans="16:16" ht="15.75" customHeight="1" x14ac:dyDescent="0.25">
      <c r="P190" s="382"/>
    </row>
    <row r="191" spans="16:16" ht="15.75" customHeight="1" x14ac:dyDescent="0.25">
      <c r="P191" s="382"/>
    </row>
    <row r="192" spans="16:16" ht="15.75" customHeight="1" x14ac:dyDescent="0.25">
      <c r="P192" s="382"/>
    </row>
    <row r="193" spans="16:16" ht="15.75" customHeight="1" x14ac:dyDescent="0.25">
      <c r="P193" s="382"/>
    </row>
    <row r="194" spans="16:16" ht="15.75" customHeight="1" x14ac:dyDescent="0.25">
      <c r="P194" s="382"/>
    </row>
    <row r="195" spans="16:16" ht="15.75" customHeight="1" x14ac:dyDescent="0.25">
      <c r="P195" s="382"/>
    </row>
    <row r="196" spans="16:16" ht="15.75" customHeight="1" x14ac:dyDescent="0.25">
      <c r="P196" s="382"/>
    </row>
    <row r="197" spans="16:16" ht="15.75" customHeight="1" x14ac:dyDescent="0.25">
      <c r="P197" s="382"/>
    </row>
    <row r="198" spans="16:16" ht="15.75" customHeight="1" x14ac:dyDescent="0.25">
      <c r="P198" s="382"/>
    </row>
    <row r="199" spans="16:16" ht="15.75" customHeight="1" x14ac:dyDescent="0.25">
      <c r="P199" s="382"/>
    </row>
    <row r="200" spans="16:16" ht="15.75" customHeight="1" x14ac:dyDescent="0.25">
      <c r="P200" s="382"/>
    </row>
    <row r="201" spans="16:16" ht="15.75" customHeight="1" x14ac:dyDescent="0.25">
      <c r="P201" s="382"/>
    </row>
    <row r="202" spans="16:16" ht="15.75" customHeight="1" x14ac:dyDescent="0.25">
      <c r="P202" s="382"/>
    </row>
    <row r="203" spans="16:16" ht="15.75" customHeight="1" x14ac:dyDescent="0.25">
      <c r="P203" s="382"/>
    </row>
    <row r="204" spans="16:16" ht="15.75" customHeight="1" x14ac:dyDescent="0.25">
      <c r="P204" s="382"/>
    </row>
    <row r="205" spans="16:16" ht="15.75" customHeight="1" x14ac:dyDescent="0.25">
      <c r="P205" s="382"/>
    </row>
    <row r="206" spans="16:16" ht="15.75" customHeight="1" x14ac:dyDescent="0.25">
      <c r="P206" s="382"/>
    </row>
    <row r="207" spans="16:16" ht="15.75" customHeight="1" x14ac:dyDescent="0.25">
      <c r="P207" s="382"/>
    </row>
    <row r="208" spans="16:16" ht="15.75" customHeight="1" x14ac:dyDescent="0.25">
      <c r="P208" s="382"/>
    </row>
    <row r="209" spans="16:16" ht="15.75" customHeight="1" x14ac:dyDescent="0.25">
      <c r="P209" s="382"/>
    </row>
    <row r="210" spans="16:16" ht="15.75" customHeight="1" x14ac:dyDescent="0.25">
      <c r="P210" s="382"/>
    </row>
    <row r="211" spans="16:16" ht="15.75" customHeight="1" x14ac:dyDescent="0.25">
      <c r="P211" s="382"/>
    </row>
    <row r="212" spans="16:16" ht="15.75" customHeight="1" x14ac:dyDescent="0.25">
      <c r="P212" s="382"/>
    </row>
    <row r="213" spans="16:16" ht="15.75" customHeight="1" x14ac:dyDescent="0.25">
      <c r="P213" s="382"/>
    </row>
    <row r="214" spans="16:16" ht="15.75" customHeight="1" x14ac:dyDescent="0.25">
      <c r="P214" s="382"/>
    </row>
    <row r="215" spans="16:16" ht="15.75" customHeight="1" x14ac:dyDescent="0.25">
      <c r="P215" s="382"/>
    </row>
    <row r="216" spans="16:16" ht="15.75" customHeight="1" x14ac:dyDescent="0.25">
      <c r="P216" s="382"/>
    </row>
    <row r="217" spans="16:16" ht="15.75" customHeight="1" x14ac:dyDescent="0.25">
      <c r="P217" s="382"/>
    </row>
    <row r="218" spans="16:16" ht="15.75" customHeight="1" x14ac:dyDescent="0.25">
      <c r="P218" s="382"/>
    </row>
    <row r="219" spans="16:16" ht="15.75" customHeight="1" x14ac:dyDescent="0.25">
      <c r="P219" s="382"/>
    </row>
    <row r="220" spans="16:16" ht="15.75" customHeight="1" x14ac:dyDescent="0.25">
      <c r="P220" s="382"/>
    </row>
    <row r="221" spans="16:16" ht="15.75" customHeight="1" x14ac:dyDescent="0.25">
      <c r="P221" s="382"/>
    </row>
    <row r="222" spans="16:16" ht="15.75" customHeight="1" x14ac:dyDescent="0.25">
      <c r="P222" s="382"/>
    </row>
    <row r="223" spans="16:16" ht="15.75" customHeight="1" x14ac:dyDescent="0.25">
      <c r="P223" s="382"/>
    </row>
    <row r="224" spans="16:16" ht="15.75" customHeight="1" x14ac:dyDescent="0.25">
      <c r="P224" s="382"/>
    </row>
    <row r="225" spans="16:16" ht="15.75" customHeight="1" x14ac:dyDescent="0.25">
      <c r="P225" s="382"/>
    </row>
    <row r="226" spans="16:16" ht="15.75" customHeight="1" x14ac:dyDescent="0.25">
      <c r="P226" s="382"/>
    </row>
    <row r="227" spans="16:16" ht="15.75" customHeight="1" x14ac:dyDescent="0.25">
      <c r="P227" s="382"/>
    </row>
    <row r="228" spans="16:16" ht="15.75" customHeight="1" x14ac:dyDescent="0.25">
      <c r="P228" s="382"/>
    </row>
    <row r="229" spans="16:16" ht="15.75" customHeight="1" x14ac:dyDescent="0.25">
      <c r="P229" s="382"/>
    </row>
    <row r="230" spans="16:16" ht="15.75" customHeight="1" x14ac:dyDescent="0.25">
      <c r="P230" s="382"/>
    </row>
    <row r="231" spans="16:16" ht="15.75" customHeight="1" x14ac:dyDescent="0.25">
      <c r="P231" s="382"/>
    </row>
    <row r="232" spans="16:16" ht="15.75" customHeight="1" x14ac:dyDescent="0.25">
      <c r="P232" s="382"/>
    </row>
    <row r="233" spans="16:16" ht="15.75" customHeight="1" x14ac:dyDescent="0.25">
      <c r="P233" s="382"/>
    </row>
    <row r="234" spans="16:16" ht="15.75" customHeight="1" x14ac:dyDescent="0.25">
      <c r="P234" s="382"/>
    </row>
    <row r="235" spans="16:16" ht="15.75" customHeight="1" x14ac:dyDescent="0.25">
      <c r="P235" s="382"/>
    </row>
    <row r="236" spans="16:16" ht="15.75" customHeight="1" x14ac:dyDescent="0.25">
      <c r="P236" s="382"/>
    </row>
    <row r="237" spans="16:16" ht="15.75" customHeight="1" x14ac:dyDescent="0.25">
      <c r="P237" s="382"/>
    </row>
    <row r="238" spans="16:16" ht="15.75" customHeight="1" x14ac:dyDescent="0.25">
      <c r="P238" s="382"/>
    </row>
    <row r="239" spans="16:16" ht="15.75" customHeight="1" x14ac:dyDescent="0.25">
      <c r="P239" s="382"/>
    </row>
    <row r="240" spans="16:16" ht="15.75" customHeight="1" x14ac:dyDescent="0.25">
      <c r="P240" s="382"/>
    </row>
    <row r="241" spans="16:16" ht="15.75" customHeight="1" x14ac:dyDescent="0.25">
      <c r="P241" s="382"/>
    </row>
    <row r="242" spans="16:16" ht="15.75" customHeight="1" x14ac:dyDescent="0.25">
      <c r="P242" s="382"/>
    </row>
    <row r="243" spans="16:16" ht="15.75" customHeight="1" x14ac:dyDescent="0.25">
      <c r="P243" s="382"/>
    </row>
    <row r="244" spans="16:16" ht="15.75" customHeight="1" x14ac:dyDescent="0.25">
      <c r="P244" s="382"/>
    </row>
    <row r="245" spans="16:16" ht="15.75" customHeight="1" x14ac:dyDescent="0.25">
      <c r="P245" s="382"/>
    </row>
    <row r="246" spans="16:16" ht="15.75" customHeight="1" x14ac:dyDescent="0.25">
      <c r="P246" s="382"/>
    </row>
    <row r="247" spans="16:16" ht="15.75" customHeight="1" x14ac:dyDescent="0.25">
      <c r="P247" s="382"/>
    </row>
    <row r="248" spans="16:16" ht="15.75" customHeight="1" x14ac:dyDescent="0.25">
      <c r="P248" s="382"/>
    </row>
    <row r="249" spans="16:16" ht="15.75" customHeight="1" x14ac:dyDescent="0.25">
      <c r="P249" s="382"/>
    </row>
    <row r="250" spans="16:16" ht="15.75" customHeight="1" x14ac:dyDescent="0.25">
      <c r="P250" s="382"/>
    </row>
    <row r="251" spans="16:16" ht="15.75" customHeight="1" x14ac:dyDescent="0.25">
      <c r="P251" s="382"/>
    </row>
    <row r="252" spans="16:16" ht="15.75" customHeight="1" x14ac:dyDescent="0.25">
      <c r="P252" s="382"/>
    </row>
    <row r="253" spans="16:16" ht="15.75" customHeight="1" x14ac:dyDescent="0.25">
      <c r="P253" s="382"/>
    </row>
    <row r="254" spans="16:16" ht="15.75" customHeight="1" x14ac:dyDescent="0.25">
      <c r="P254" s="382"/>
    </row>
    <row r="255" spans="16:16" ht="15.75" customHeight="1" x14ac:dyDescent="0.25">
      <c r="P255" s="382"/>
    </row>
    <row r="256" spans="16:16" ht="15.75" customHeight="1" x14ac:dyDescent="0.25">
      <c r="P256" s="382"/>
    </row>
    <row r="257" spans="16:16" ht="15.75" customHeight="1" x14ac:dyDescent="0.25">
      <c r="P257" s="382"/>
    </row>
    <row r="258" spans="16:16" ht="15.75" customHeight="1" x14ac:dyDescent="0.25">
      <c r="P258" s="382"/>
    </row>
    <row r="259" spans="16:16" ht="15.75" customHeight="1" x14ac:dyDescent="0.25">
      <c r="P259" s="382"/>
    </row>
    <row r="260" spans="16:16" ht="15.75" customHeight="1" x14ac:dyDescent="0.25">
      <c r="P260" s="382"/>
    </row>
    <row r="261" spans="16:16" ht="15.75" customHeight="1" x14ac:dyDescent="0.25">
      <c r="P261" s="382"/>
    </row>
    <row r="262" spans="16:16" ht="15.75" customHeight="1" x14ac:dyDescent="0.25">
      <c r="P262" s="382"/>
    </row>
    <row r="263" spans="16:16" ht="15.75" customHeight="1" x14ac:dyDescent="0.25">
      <c r="P263" s="382"/>
    </row>
    <row r="264" spans="16:16" ht="15.75" customHeight="1" x14ac:dyDescent="0.25">
      <c r="P264" s="382"/>
    </row>
    <row r="265" spans="16:16" ht="15.75" customHeight="1" x14ac:dyDescent="0.25">
      <c r="P265" s="382"/>
    </row>
    <row r="266" spans="16:16" ht="15.75" customHeight="1" x14ac:dyDescent="0.25">
      <c r="P266" s="382"/>
    </row>
    <row r="267" spans="16:16" ht="15.75" customHeight="1" x14ac:dyDescent="0.25">
      <c r="P267" s="382"/>
    </row>
    <row r="268" spans="16:16" ht="15.75" customHeight="1" x14ac:dyDescent="0.25">
      <c r="P268" s="382"/>
    </row>
    <row r="269" spans="16:16" ht="15.75" customHeight="1" x14ac:dyDescent="0.25">
      <c r="P269" s="382"/>
    </row>
    <row r="270" spans="16:16" ht="15.75" customHeight="1" x14ac:dyDescent="0.25">
      <c r="P270" s="382"/>
    </row>
    <row r="271" spans="16:16" ht="15.75" customHeight="1" x14ac:dyDescent="0.25">
      <c r="P271" s="382"/>
    </row>
    <row r="272" spans="16:16" ht="15.75" customHeight="1" x14ac:dyDescent="0.25">
      <c r="P272" s="382"/>
    </row>
    <row r="273" spans="16:16" ht="15.75" customHeight="1" x14ac:dyDescent="0.25">
      <c r="P273" s="382"/>
    </row>
    <row r="274" spans="16:16" ht="15.75" customHeight="1" x14ac:dyDescent="0.25">
      <c r="P274" s="382"/>
    </row>
    <row r="275" spans="16:16" ht="15.75" customHeight="1" x14ac:dyDescent="0.25">
      <c r="P275" s="382"/>
    </row>
    <row r="276" spans="16:16" ht="15.75" customHeight="1" x14ac:dyDescent="0.25">
      <c r="P276" s="382"/>
    </row>
    <row r="277" spans="16:16" ht="15.75" customHeight="1" x14ac:dyDescent="0.25">
      <c r="P277" s="382"/>
    </row>
    <row r="278" spans="16:16" ht="15.75" customHeight="1" x14ac:dyDescent="0.25">
      <c r="P278" s="382"/>
    </row>
    <row r="279" spans="16:16" ht="15.75" customHeight="1" x14ac:dyDescent="0.25">
      <c r="P279" s="382"/>
    </row>
    <row r="280" spans="16:16" ht="15.75" customHeight="1" x14ac:dyDescent="0.25">
      <c r="P280" s="382"/>
    </row>
    <row r="281" spans="16:16" ht="15.75" customHeight="1" x14ac:dyDescent="0.25">
      <c r="P281" s="382"/>
    </row>
    <row r="282" spans="16:16" ht="15.75" customHeight="1" x14ac:dyDescent="0.25">
      <c r="P282" s="382"/>
    </row>
    <row r="283" spans="16:16" ht="15.75" customHeight="1" x14ac:dyDescent="0.25">
      <c r="P283" s="382"/>
    </row>
    <row r="284" spans="16:16" ht="15.75" customHeight="1" x14ac:dyDescent="0.25">
      <c r="P284" s="382"/>
    </row>
    <row r="285" spans="16:16" ht="15.75" customHeight="1" x14ac:dyDescent="0.25">
      <c r="P285" s="382"/>
    </row>
    <row r="286" spans="16:16" ht="15.75" customHeight="1" x14ac:dyDescent="0.25">
      <c r="P286" s="382"/>
    </row>
    <row r="287" spans="16:16" ht="15.75" customHeight="1" x14ac:dyDescent="0.25">
      <c r="P287" s="382"/>
    </row>
    <row r="288" spans="16:16" ht="15.75" customHeight="1" x14ac:dyDescent="0.25">
      <c r="P288" s="382"/>
    </row>
    <row r="289" spans="16:16" ht="15.75" customHeight="1" x14ac:dyDescent="0.25">
      <c r="P289" s="382"/>
    </row>
    <row r="290" spans="16:16" ht="15.75" customHeight="1" x14ac:dyDescent="0.25">
      <c r="P290" s="382"/>
    </row>
    <row r="291" spans="16:16" ht="15.75" customHeight="1" x14ac:dyDescent="0.25">
      <c r="P291" s="382"/>
    </row>
    <row r="292" spans="16:16" ht="15.75" customHeight="1" x14ac:dyDescent="0.25">
      <c r="P292" s="382"/>
    </row>
    <row r="293" spans="16:16" ht="15.75" customHeight="1" x14ac:dyDescent="0.25">
      <c r="P293" s="382"/>
    </row>
    <row r="294" spans="16:16" ht="15.75" customHeight="1" x14ac:dyDescent="0.25">
      <c r="P294" s="382"/>
    </row>
    <row r="295" spans="16:16" ht="15.75" customHeight="1" x14ac:dyDescent="0.25">
      <c r="P295" s="382"/>
    </row>
    <row r="296" spans="16:16" ht="15.75" customHeight="1" x14ac:dyDescent="0.25">
      <c r="P296" s="382"/>
    </row>
    <row r="297" spans="16:16" ht="15.75" customHeight="1" x14ac:dyDescent="0.25">
      <c r="P297" s="382"/>
    </row>
    <row r="298" spans="16:16" ht="15.75" customHeight="1" x14ac:dyDescent="0.25">
      <c r="P298" s="382"/>
    </row>
    <row r="299" spans="16:16" ht="15.75" customHeight="1" x14ac:dyDescent="0.25">
      <c r="P299" s="382"/>
    </row>
    <row r="300" spans="16:16" ht="15.75" customHeight="1" x14ac:dyDescent="0.25">
      <c r="P300" s="382"/>
    </row>
    <row r="301" spans="16:16" ht="15.75" customHeight="1" x14ac:dyDescent="0.25">
      <c r="P301" s="382"/>
    </row>
    <row r="302" spans="16:16" ht="15.75" customHeight="1" x14ac:dyDescent="0.25">
      <c r="P302" s="382"/>
    </row>
    <row r="303" spans="16:16" ht="15.75" customHeight="1" x14ac:dyDescent="0.25">
      <c r="P303" s="382"/>
    </row>
    <row r="304" spans="16:16" ht="15.75" customHeight="1" x14ac:dyDescent="0.25">
      <c r="P304" s="382"/>
    </row>
    <row r="305" spans="16:16" ht="15.75" customHeight="1" x14ac:dyDescent="0.25">
      <c r="P305" s="382"/>
    </row>
    <row r="306" spans="16:16" ht="15.75" customHeight="1" x14ac:dyDescent="0.25">
      <c r="P306" s="382"/>
    </row>
    <row r="307" spans="16:16" ht="15.75" customHeight="1" x14ac:dyDescent="0.25">
      <c r="P307" s="382"/>
    </row>
    <row r="308" spans="16:16" ht="15.75" customHeight="1" x14ac:dyDescent="0.25">
      <c r="P308" s="382"/>
    </row>
    <row r="309" spans="16:16" ht="15.75" customHeight="1" x14ac:dyDescent="0.25">
      <c r="P309" s="382"/>
    </row>
    <row r="310" spans="16:16" ht="15.75" customHeight="1" x14ac:dyDescent="0.25">
      <c r="P310" s="382"/>
    </row>
    <row r="311" spans="16:16" ht="15.75" customHeight="1" x14ac:dyDescent="0.25">
      <c r="P311" s="382"/>
    </row>
    <row r="312" spans="16:16" ht="15.75" customHeight="1" x14ac:dyDescent="0.25">
      <c r="P312" s="382"/>
    </row>
    <row r="313" spans="16:16" ht="15.75" customHeight="1" x14ac:dyDescent="0.25">
      <c r="P313" s="382"/>
    </row>
    <row r="314" spans="16:16" ht="15.75" customHeight="1" x14ac:dyDescent="0.25">
      <c r="P314" s="382"/>
    </row>
    <row r="315" spans="16:16" ht="15.75" customHeight="1" x14ac:dyDescent="0.25">
      <c r="P315" s="382"/>
    </row>
    <row r="316" spans="16:16" ht="15.75" customHeight="1" x14ac:dyDescent="0.25">
      <c r="P316" s="382"/>
    </row>
    <row r="317" spans="16:16" ht="15.75" customHeight="1" x14ac:dyDescent="0.25">
      <c r="P317" s="382"/>
    </row>
    <row r="318" spans="16:16" ht="15.75" customHeight="1" x14ac:dyDescent="0.25">
      <c r="P318" s="382"/>
    </row>
    <row r="319" spans="16:16" ht="15.75" customHeight="1" x14ac:dyDescent="0.25">
      <c r="P319" s="382"/>
    </row>
    <row r="320" spans="16:16" ht="15.75" customHeight="1" x14ac:dyDescent="0.25">
      <c r="P320" s="382"/>
    </row>
    <row r="321" spans="16:16" ht="15.75" customHeight="1" x14ac:dyDescent="0.25">
      <c r="P321" s="382"/>
    </row>
    <row r="322" spans="16:16" ht="15.75" customHeight="1" x14ac:dyDescent="0.25">
      <c r="P322" s="382"/>
    </row>
    <row r="323" spans="16:16" ht="15.75" customHeight="1" x14ac:dyDescent="0.25">
      <c r="P323" s="382"/>
    </row>
    <row r="324" spans="16:16" ht="15.75" customHeight="1" x14ac:dyDescent="0.25">
      <c r="P324" s="382"/>
    </row>
    <row r="325" spans="16:16" ht="15.75" customHeight="1" x14ac:dyDescent="0.25">
      <c r="P325" s="382"/>
    </row>
    <row r="326" spans="16:16" ht="15.75" customHeight="1" x14ac:dyDescent="0.25">
      <c r="P326" s="382"/>
    </row>
    <row r="327" spans="16:16" ht="15.75" customHeight="1" x14ac:dyDescent="0.25">
      <c r="P327" s="382"/>
    </row>
    <row r="328" spans="16:16" ht="15.75" customHeight="1" x14ac:dyDescent="0.25">
      <c r="P328" s="382"/>
    </row>
    <row r="329" spans="16:16" ht="15.75" customHeight="1" x14ac:dyDescent="0.25">
      <c r="P329" s="382"/>
    </row>
    <row r="330" spans="16:16" ht="15.75" customHeight="1" x14ac:dyDescent="0.25">
      <c r="P330" s="382"/>
    </row>
    <row r="331" spans="16:16" ht="15.75" customHeight="1" x14ac:dyDescent="0.25">
      <c r="P331" s="382"/>
    </row>
    <row r="332" spans="16:16" ht="15.75" customHeight="1" x14ac:dyDescent="0.25">
      <c r="P332" s="382"/>
    </row>
    <row r="333" spans="16:16" ht="15.75" customHeight="1" x14ac:dyDescent="0.25">
      <c r="P333" s="382"/>
    </row>
    <row r="334" spans="16:16" ht="15.75" customHeight="1" x14ac:dyDescent="0.25">
      <c r="P334" s="382"/>
    </row>
    <row r="335" spans="16:16" ht="15.75" customHeight="1" x14ac:dyDescent="0.25">
      <c r="P335" s="382"/>
    </row>
    <row r="336" spans="16:16" ht="15.75" customHeight="1" x14ac:dyDescent="0.25">
      <c r="P336" s="382"/>
    </row>
    <row r="337" spans="16:16" ht="15.75" customHeight="1" x14ac:dyDescent="0.25">
      <c r="P337" s="382"/>
    </row>
    <row r="338" spans="16:16" ht="15.75" customHeight="1" x14ac:dyDescent="0.25">
      <c r="P338" s="382"/>
    </row>
    <row r="339" spans="16:16" ht="15.75" customHeight="1" x14ac:dyDescent="0.25">
      <c r="P339" s="382"/>
    </row>
    <row r="340" spans="16:16" ht="15.75" customHeight="1" x14ac:dyDescent="0.25">
      <c r="P340" s="382"/>
    </row>
    <row r="341" spans="16:16" ht="15.75" customHeight="1" x14ac:dyDescent="0.25">
      <c r="P341" s="382"/>
    </row>
    <row r="342" spans="16:16" ht="15.75" customHeight="1" x14ac:dyDescent="0.25">
      <c r="P342" s="382"/>
    </row>
    <row r="343" spans="16:16" ht="15.75" customHeight="1" x14ac:dyDescent="0.25">
      <c r="P343" s="382"/>
    </row>
    <row r="344" spans="16:16" ht="15.75" customHeight="1" x14ac:dyDescent="0.25">
      <c r="P344" s="382"/>
    </row>
    <row r="345" spans="16:16" ht="15.75" customHeight="1" x14ac:dyDescent="0.25">
      <c r="P345" s="382"/>
    </row>
    <row r="346" spans="16:16" ht="15.75" customHeight="1" x14ac:dyDescent="0.25">
      <c r="P346" s="382"/>
    </row>
    <row r="347" spans="16:16" ht="15.75" customHeight="1" x14ac:dyDescent="0.25">
      <c r="P347" s="382"/>
    </row>
    <row r="348" spans="16:16" ht="15.75" customHeight="1" x14ac:dyDescent="0.25">
      <c r="P348" s="382"/>
    </row>
    <row r="349" spans="16:16" ht="15.75" customHeight="1" x14ac:dyDescent="0.25">
      <c r="P349" s="382"/>
    </row>
    <row r="350" spans="16:16" ht="15.75" customHeight="1" x14ac:dyDescent="0.25">
      <c r="P350" s="382"/>
    </row>
    <row r="351" spans="16:16" ht="15.75" customHeight="1" x14ac:dyDescent="0.25">
      <c r="P351" s="382"/>
    </row>
    <row r="352" spans="16:16" ht="15.75" customHeight="1" x14ac:dyDescent="0.25">
      <c r="P352" s="382"/>
    </row>
    <row r="353" spans="16:16" ht="15.75" customHeight="1" x14ac:dyDescent="0.25">
      <c r="P353" s="382"/>
    </row>
    <row r="354" spans="16:16" ht="15.75" customHeight="1" x14ac:dyDescent="0.25">
      <c r="P354" s="382"/>
    </row>
    <row r="355" spans="16:16" ht="15.75" customHeight="1" x14ac:dyDescent="0.25">
      <c r="P355" s="382"/>
    </row>
    <row r="356" spans="16:16" ht="15.75" customHeight="1" x14ac:dyDescent="0.25">
      <c r="P356" s="382"/>
    </row>
    <row r="357" spans="16:16" ht="15.75" customHeight="1" x14ac:dyDescent="0.25">
      <c r="P357" s="382"/>
    </row>
    <row r="358" spans="16:16" ht="15.75" customHeight="1" x14ac:dyDescent="0.25">
      <c r="P358" s="382"/>
    </row>
    <row r="359" spans="16:16" ht="15.75" customHeight="1" x14ac:dyDescent="0.25">
      <c r="P359" s="382"/>
    </row>
    <row r="360" spans="16:16" ht="15.75" customHeight="1" x14ac:dyDescent="0.25">
      <c r="P360" s="382"/>
    </row>
    <row r="361" spans="16:16" ht="15.75" customHeight="1" x14ac:dyDescent="0.25">
      <c r="P361" s="382"/>
    </row>
    <row r="362" spans="16:16" ht="15.75" customHeight="1" x14ac:dyDescent="0.25">
      <c r="P362" s="382"/>
    </row>
    <row r="363" spans="16:16" ht="15.75" customHeight="1" x14ac:dyDescent="0.25">
      <c r="P363" s="382"/>
    </row>
    <row r="364" spans="16:16" ht="15.75" customHeight="1" x14ac:dyDescent="0.25">
      <c r="P364" s="382"/>
    </row>
    <row r="365" spans="16:16" ht="15.75" customHeight="1" x14ac:dyDescent="0.25">
      <c r="P365" s="382"/>
    </row>
    <row r="366" spans="16:16" ht="15.75" customHeight="1" x14ac:dyDescent="0.25">
      <c r="P366" s="382"/>
    </row>
    <row r="367" spans="16:16" ht="15.75" customHeight="1" x14ac:dyDescent="0.25">
      <c r="P367" s="382"/>
    </row>
    <row r="368" spans="16:16" ht="15.75" customHeight="1" x14ac:dyDescent="0.25">
      <c r="P368" s="382"/>
    </row>
    <row r="369" spans="16:16" ht="15.75" customHeight="1" x14ac:dyDescent="0.25">
      <c r="P369" s="382"/>
    </row>
    <row r="370" spans="16:16" ht="15.75" customHeight="1" x14ac:dyDescent="0.25">
      <c r="P370" s="382"/>
    </row>
    <row r="371" spans="16:16" ht="15.75" customHeight="1" x14ac:dyDescent="0.25">
      <c r="P371" s="382"/>
    </row>
    <row r="372" spans="16:16" ht="15.75" customHeight="1" x14ac:dyDescent="0.25">
      <c r="P372" s="382"/>
    </row>
    <row r="373" spans="16:16" ht="15.75" customHeight="1" x14ac:dyDescent="0.25">
      <c r="P373" s="382"/>
    </row>
    <row r="374" spans="16:16" ht="15.75" customHeight="1" x14ac:dyDescent="0.25">
      <c r="P374" s="382"/>
    </row>
    <row r="375" spans="16:16" ht="15.75" customHeight="1" x14ac:dyDescent="0.25">
      <c r="P375" s="382"/>
    </row>
    <row r="376" spans="16:16" ht="15.75" customHeight="1" x14ac:dyDescent="0.25">
      <c r="P376" s="382"/>
    </row>
    <row r="377" spans="16:16" ht="15.75" customHeight="1" x14ac:dyDescent="0.25">
      <c r="P377" s="382"/>
    </row>
    <row r="378" spans="16:16" ht="15.75" customHeight="1" x14ac:dyDescent="0.25">
      <c r="P378" s="382"/>
    </row>
    <row r="379" spans="16:16" ht="15.75" customHeight="1" x14ac:dyDescent="0.25">
      <c r="P379" s="382"/>
    </row>
    <row r="380" spans="16:16" ht="15.75" customHeight="1" x14ac:dyDescent="0.25">
      <c r="P380" s="382"/>
    </row>
    <row r="381" spans="16:16" ht="15.75" customHeight="1" x14ac:dyDescent="0.25">
      <c r="P381" s="382"/>
    </row>
    <row r="382" spans="16:16" ht="15.75" customHeight="1" x14ac:dyDescent="0.25">
      <c r="P382" s="382"/>
    </row>
    <row r="383" spans="16:16" ht="15.75" customHeight="1" x14ac:dyDescent="0.25">
      <c r="P383" s="382"/>
    </row>
    <row r="384" spans="16:16" ht="15.75" customHeight="1" x14ac:dyDescent="0.25">
      <c r="P384" s="382"/>
    </row>
    <row r="385" spans="16:16" ht="15.75" customHeight="1" x14ac:dyDescent="0.25">
      <c r="P385" s="382"/>
    </row>
    <row r="386" spans="16:16" ht="15.75" customHeight="1" x14ac:dyDescent="0.25">
      <c r="P386" s="382"/>
    </row>
    <row r="387" spans="16:16" ht="15.75" customHeight="1" x14ac:dyDescent="0.25">
      <c r="P387" s="382"/>
    </row>
    <row r="388" spans="16:16" ht="15.75" customHeight="1" x14ac:dyDescent="0.25">
      <c r="P388" s="382"/>
    </row>
    <row r="389" spans="16:16" ht="15.75" customHeight="1" x14ac:dyDescent="0.25">
      <c r="P389" s="382"/>
    </row>
    <row r="390" spans="16:16" ht="15.75" customHeight="1" x14ac:dyDescent="0.25">
      <c r="P390" s="382"/>
    </row>
    <row r="391" spans="16:16" ht="15.75" customHeight="1" x14ac:dyDescent="0.25">
      <c r="P391" s="382"/>
    </row>
    <row r="392" spans="16:16" ht="15.75" customHeight="1" x14ac:dyDescent="0.25">
      <c r="P392" s="382"/>
    </row>
    <row r="393" spans="16:16" ht="15.75" customHeight="1" x14ac:dyDescent="0.25">
      <c r="P393" s="382"/>
    </row>
    <row r="394" spans="16:16" ht="15.75" customHeight="1" x14ac:dyDescent="0.25">
      <c r="P394" s="382"/>
    </row>
    <row r="395" spans="16:16" ht="15.75" customHeight="1" x14ac:dyDescent="0.25">
      <c r="P395" s="382"/>
    </row>
    <row r="396" spans="16:16" ht="15.75" customHeight="1" x14ac:dyDescent="0.25">
      <c r="P396" s="382"/>
    </row>
    <row r="397" spans="16:16" ht="15.75" customHeight="1" x14ac:dyDescent="0.25">
      <c r="P397" s="382"/>
    </row>
    <row r="398" spans="16:16" ht="15.75" customHeight="1" x14ac:dyDescent="0.25">
      <c r="P398" s="382"/>
    </row>
    <row r="399" spans="16:16" ht="15.75" customHeight="1" x14ac:dyDescent="0.25">
      <c r="P399" s="382"/>
    </row>
    <row r="400" spans="16:16" ht="15.75" customHeight="1" x14ac:dyDescent="0.25">
      <c r="P400" s="382"/>
    </row>
    <row r="401" spans="16:16" ht="15.75" customHeight="1" x14ac:dyDescent="0.25">
      <c r="P401" s="382"/>
    </row>
    <row r="402" spans="16:16" ht="15.75" customHeight="1" x14ac:dyDescent="0.25">
      <c r="P402" s="382"/>
    </row>
    <row r="403" spans="16:16" ht="15.75" customHeight="1" x14ac:dyDescent="0.25">
      <c r="P403" s="382"/>
    </row>
    <row r="404" spans="16:16" ht="15.75" customHeight="1" x14ac:dyDescent="0.25">
      <c r="P404" s="382"/>
    </row>
    <row r="405" spans="16:16" ht="15.75" customHeight="1" x14ac:dyDescent="0.25">
      <c r="P405" s="382"/>
    </row>
    <row r="406" spans="16:16" ht="15.75" customHeight="1" x14ac:dyDescent="0.25">
      <c r="P406" s="382"/>
    </row>
    <row r="407" spans="16:16" ht="15.75" customHeight="1" x14ac:dyDescent="0.25">
      <c r="P407" s="382"/>
    </row>
    <row r="408" spans="16:16" ht="15.75" customHeight="1" x14ac:dyDescent="0.25">
      <c r="P408" s="382"/>
    </row>
    <row r="409" spans="16:16" ht="15.75" customHeight="1" x14ac:dyDescent="0.25">
      <c r="P409" s="382"/>
    </row>
    <row r="410" spans="16:16" ht="15.75" customHeight="1" x14ac:dyDescent="0.25">
      <c r="P410" s="382"/>
    </row>
    <row r="411" spans="16:16" ht="15.75" customHeight="1" x14ac:dyDescent="0.25">
      <c r="P411" s="382"/>
    </row>
    <row r="412" spans="16:16" ht="15.75" customHeight="1" x14ac:dyDescent="0.25">
      <c r="P412" s="382"/>
    </row>
    <row r="413" spans="16:16" ht="15.75" customHeight="1" x14ac:dyDescent="0.25">
      <c r="P413" s="382"/>
    </row>
    <row r="414" spans="16:16" ht="15.75" customHeight="1" x14ac:dyDescent="0.25">
      <c r="P414" s="382"/>
    </row>
    <row r="415" spans="16:16" ht="15.75" customHeight="1" x14ac:dyDescent="0.25">
      <c r="P415" s="382"/>
    </row>
    <row r="416" spans="16:16" ht="15.75" customHeight="1" x14ac:dyDescent="0.25">
      <c r="P416" s="382"/>
    </row>
    <row r="417" spans="16:16" ht="15.75" customHeight="1" x14ac:dyDescent="0.25">
      <c r="P417" s="382"/>
    </row>
    <row r="418" spans="16:16" ht="15.75" customHeight="1" x14ac:dyDescent="0.25">
      <c r="P418" s="382"/>
    </row>
    <row r="419" spans="16:16" ht="15.75" customHeight="1" x14ac:dyDescent="0.25">
      <c r="P419" s="382"/>
    </row>
    <row r="420" spans="16:16" ht="15.75" customHeight="1" x14ac:dyDescent="0.25">
      <c r="P420" s="382"/>
    </row>
    <row r="421" spans="16:16" ht="15.75" customHeight="1" x14ac:dyDescent="0.25">
      <c r="P421" s="382"/>
    </row>
    <row r="422" spans="16:16" ht="15.75" customHeight="1" x14ac:dyDescent="0.25">
      <c r="P422" s="382"/>
    </row>
    <row r="423" spans="16:16" ht="15.75" customHeight="1" x14ac:dyDescent="0.25">
      <c r="P423" s="382"/>
    </row>
    <row r="424" spans="16:16" ht="15.75" customHeight="1" x14ac:dyDescent="0.25">
      <c r="P424" s="382"/>
    </row>
    <row r="425" spans="16:16" ht="15.75" customHeight="1" x14ac:dyDescent="0.25">
      <c r="P425" s="382"/>
    </row>
    <row r="426" spans="16:16" ht="15.75" customHeight="1" x14ac:dyDescent="0.25">
      <c r="P426" s="382"/>
    </row>
    <row r="427" spans="16:16" ht="15.75" customHeight="1" x14ac:dyDescent="0.25">
      <c r="P427" s="382"/>
    </row>
    <row r="428" spans="16:16" ht="15.75" customHeight="1" x14ac:dyDescent="0.25">
      <c r="P428" s="382"/>
    </row>
    <row r="429" spans="16:16" ht="15.75" customHeight="1" x14ac:dyDescent="0.25">
      <c r="P429" s="382"/>
    </row>
    <row r="430" spans="16:16" ht="15.75" customHeight="1" x14ac:dyDescent="0.25">
      <c r="P430" s="382"/>
    </row>
    <row r="431" spans="16:16" ht="15.75" customHeight="1" x14ac:dyDescent="0.25">
      <c r="P431" s="382"/>
    </row>
    <row r="432" spans="16:16" ht="15.75" customHeight="1" x14ac:dyDescent="0.25">
      <c r="P432" s="382"/>
    </row>
    <row r="433" spans="16:16" ht="15.75" customHeight="1" x14ac:dyDescent="0.25">
      <c r="P433" s="382"/>
    </row>
    <row r="434" spans="16:16" ht="15.75" customHeight="1" x14ac:dyDescent="0.25">
      <c r="P434" s="382"/>
    </row>
    <row r="435" spans="16:16" ht="15.75" customHeight="1" x14ac:dyDescent="0.25">
      <c r="P435" s="382"/>
    </row>
    <row r="436" spans="16:16" ht="15.75" customHeight="1" x14ac:dyDescent="0.25">
      <c r="P436" s="382"/>
    </row>
    <row r="437" spans="16:16" ht="15.75" customHeight="1" x14ac:dyDescent="0.25">
      <c r="P437" s="382"/>
    </row>
    <row r="438" spans="16:16" ht="15.75" customHeight="1" x14ac:dyDescent="0.25">
      <c r="P438" s="382"/>
    </row>
    <row r="439" spans="16:16" ht="15.75" customHeight="1" x14ac:dyDescent="0.25">
      <c r="P439" s="382"/>
    </row>
    <row r="440" spans="16:16" ht="15.75" customHeight="1" x14ac:dyDescent="0.25">
      <c r="P440" s="382"/>
    </row>
    <row r="441" spans="16:16" ht="15.75" customHeight="1" x14ac:dyDescent="0.25">
      <c r="P441" s="382"/>
    </row>
    <row r="442" spans="16:16" ht="15.75" customHeight="1" x14ac:dyDescent="0.25">
      <c r="P442" s="382"/>
    </row>
    <row r="443" spans="16:16" ht="15.75" customHeight="1" x14ac:dyDescent="0.25">
      <c r="P443" s="382"/>
    </row>
    <row r="444" spans="16:16" ht="15.75" customHeight="1" x14ac:dyDescent="0.25">
      <c r="P444" s="382"/>
    </row>
    <row r="445" spans="16:16" ht="15.75" customHeight="1" x14ac:dyDescent="0.25">
      <c r="P445" s="382"/>
    </row>
    <row r="446" spans="16:16" ht="15.75" customHeight="1" x14ac:dyDescent="0.25">
      <c r="P446" s="382"/>
    </row>
    <row r="447" spans="16:16" ht="15.75" customHeight="1" x14ac:dyDescent="0.25">
      <c r="P447" s="382"/>
    </row>
    <row r="448" spans="16:16" ht="15.75" customHeight="1" x14ac:dyDescent="0.25">
      <c r="P448" s="382"/>
    </row>
    <row r="449" spans="16:16" ht="15.75" customHeight="1" x14ac:dyDescent="0.25">
      <c r="P449" s="382"/>
    </row>
    <row r="450" spans="16:16" ht="15.75" customHeight="1" x14ac:dyDescent="0.25">
      <c r="P450" s="382"/>
    </row>
    <row r="451" spans="16:16" ht="15.75" customHeight="1" x14ac:dyDescent="0.25">
      <c r="P451" s="382"/>
    </row>
    <row r="452" spans="16:16" ht="15.75" customHeight="1" x14ac:dyDescent="0.25">
      <c r="P452" s="382"/>
    </row>
    <row r="453" spans="16:16" ht="15.75" customHeight="1" x14ac:dyDescent="0.25">
      <c r="P453" s="382"/>
    </row>
    <row r="454" spans="16:16" ht="15.75" customHeight="1" x14ac:dyDescent="0.25">
      <c r="P454" s="382"/>
    </row>
    <row r="455" spans="16:16" ht="15.75" customHeight="1" x14ac:dyDescent="0.25">
      <c r="P455" s="382"/>
    </row>
    <row r="456" spans="16:16" ht="15.75" customHeight="1" x14ac:dyDescent="0.25">
      <c r="P456" s="382"/>
    </row>
    <row r="457" spans="16:16" ht="15.75" customHeight="1" x14ac:dyDescent="0.25">
      <c r="P457" s="382"/>
    </row>
    <row r="458" spans="16:16" ht="15.75" customHeight="1" x14ac:dyDescent="0.25">
      <c r="P458" s="382"/>
    </row>
    <row r="459" spans="16:16" ht="15.75" customHeight="1" x14ac:dyDescent="0.25">
      <c r="P459" s="382"/>
    </row>
    <row r="460" spans="16:16" ht="15.75" customHeight="1" x14ac:dyDescent="0.25">
      <c r="P460" s="382"/>
    </row>
    <row r="461" spans="16:16" ht="15.75" customHeight="1" x14ac:dyDescent="0.25">
      <c r="P461" s="382"/>
    </row>
    <row r="462" spans="16:16" ht="15.75" customHeight="1" x14ac:dyDescent="0.25">
      <c r="P462" s="382"/>
    </row>
    <row r="463" spans="16:16" ht="15.75" customHeight="1" x14ac:dyDescent="0.25">
      <c r="P463" s="382"/>
    </row>
    <row r="464" spans="16:16" ht="15.75" customHeight="1" x14ac:dyDescent="0.25">
      <c r="P464" s="382"/>
    </row>
    <row r="465" spans="16:16" ht="15.75" customHeight="1" x14ac:dyDescent="0.25">
      <c r="P465" s="382"/>
    </row>
    <row r="466" spans="16:16" ht="15.75" customHeight="1" x14ac:dyDescent="0.25">
      <c r="P466" s="382"/>
    </row>
    <row r="467" spans="16:16" ht="15.75" customHeight="1" x14ac:dyDescent="0.25">
      <c r="P467" s="382"/>
    </row>
    <row r="468" spans="16:16" ht="15.75" customHeight="1" x14ac:dyDescent="0.25">
      <c r="P468" s="382"/>
    </row>
    <row r="469" spans="16:16" ht="15.75" customHeight="1" x14ac:dyDescent="0.25">
      <c r="P469" s="382"/>
    </row>
    <row r="470" spans="16:16" ht="15.75" customHeight="1" x14ac:dyDescent="0.25">
      <c r="P470" s="382"/>
    </row>
    <row r="471" spans="16:16" ht="15.75" customHeight="1" x14ac:dyDescent="0.25">
      <c r="P471" s="382"/>
    </row>
    <row r="472" spans="16:16" ht="15.75" customHeight="1" x14ac:dyDescent="0.25">
      <c r="P472" s="382"/>
    </row>
    <row r="473" spans="16:16" ht="15.75" customHeight="1" x14ac:dyDescent="0.25">
      <c r="P473" s="382"/>
    </row>
    <row r="474" spans="16:16" ht="15.75" customHeight="1" x14ac:dyDescent="0.25">
      <c r="P474" s="382"/>
    </row>
    <row r="475" spans="16:16" ht="15.75" customHeight="1" x14ac:dyDescent="0.25">
      <c r="P475" s="382"/>
    </row>
    <row r="476" spans="16:16" ht="15.75" customHeight="1" x14ac:dyDescent="0.25">
      <c r="P476" s="382"/>
    </row>
    <row r="477" spans="16:16" ht="15.75" customHeight="1" x14ac:dyDescent="0.25">
      <c r="P477" s="382"/>
    </row>
    <row r="478" spans="16:16" ht="15.75" customHeight="1" x14ac:dyDescent="0.25">
      <c r="P478" s="382"/>
    </row>
    <row r="479" spans="16:16" ht="15.75" customHeight="1" x14ac:dyDescent="0.25">
      <c r="P479" s="382"/>
    </row>
    <row r="480" spans="16:16" ht="15.75" customHeight="1" x14ac:dyDescent="0.25">
      <c r="P480" s="382"/>
    </row>
    <row r="481" spans="16:16" ht="15.75" customHeight="1" x14ac:dyDescent="0.25">
      <c r="P481" s="382"/>
    </row>
    <row r="482" spans="16:16" ht="15.75" customHeight="1" x14ac:dyDescent="0.25">
      <c r="P482" s="382"/>
    </row>
    <row r="483" spans="16:16" ht="15.75" customHeight="1" x14ac:dyDescent="0.25">
      <c r="P483" s="382"/>
    </row>
    <row r="484" spans="16:16" ht="15.75" customHeight="1" x14ac:dyDescent="0.25">
      <c r="P484" s="382"/>
    </row>
    <row r="485" spans="16:16" ht="15.75" customHeight="1" x14ac:dyDescent="0.25">
      <c r="P485" s="382"/>
    </row>
    <row r="486" spans="16:16" ht="15.75" customHeight="1" x14ac:dyDescent="0.25">
      <c r="P486" s="382"/>
    </row>
    <row r="487" spans="16:16" ht="15.75" customHeight="1" x14ac:dyDescent="0.25">
      <c r="P487" s="382"/>
    </row>
    <row r="488" spans="16:16" ht="15.75" customHeight="1" x14ac:dyDescent="0.25">
      <c r="P488" s="382"/>
    </row>
    <row r="489" spans="16:16" ht="15.75" customHeight="1" x14ac:dyDescent="0.25">
      <c r="P489" s="382"/>
    </row>
    <row r="490" spans="16:16" ht="15.75" customHeight="1" x14ac:dyDescent="0.25">
      <c r="P490" s="382"/>
    </row>
    <row r="491" spans="16:16" ht="15.75" customHeight="1" x14ac:dyDescent="0.25">
      <c r="P491" s="382"/>
    </row>
    <row r="492" spans="16:16" ht="15.75" customHeight="1" x14ac:dyDescent="0.25">
      <c r="P492" s="382"/>
    </row>
    <row r="493" spans="16:16" ht="15.75" customHeight="1" x14ac:dyDescent="0.25">
      <c r="P493" s="382"/>
    </row>
    <row r="494" spans="16:16" ht="15.75" customHeight="1" x14ac:dyDescent="0.25">
      <c r="P494" s="382"/>
    </row>
    <row r="495" spans="16:16" ht="15.75" customHeight="1" x14ac:dyDescent="0.25">
      <c r="P495" s="382"/>
    </row>
    <row r="496" spans="16:16" ht="15.75" customHeight="1" x14ac:dyDescent="0.25">
      <c r="P496" s="382"/>
    </row>
    <row r="497" spans="16:16" ht="15.75" customHeight="1" x14ac:dyDescent="0.25">
      <c r="P497" s="382"/>
    </row>
    <row r="498" spans="16:16" ht="15.75" customHeight="1" x14ac:dyDescent="0.25">
      <c r="P498" s="382"/>
    </row>
    <row r="499" spans="16:16" ht="15.75" customHeight="1" x14ac:dyDescent="0.25">
      <c r="P499" s="382"/>
    </row>
    <row r="500" spans="16:16" ht="15.75" customHeight="1" x14ac:dyDescent="0.25">
      <c r="P500" s="382"/>
    </row>
    <row r="501" spans="16:16" ht="15.75" customHeight="1" x14ac:dyDescent="0.25">
      <c r="P501" s="382"/>
    </row>
    <row r="502" spans="16:16" ht="15.75" customHeight="1" x14ac:dyDescent="0.25">
      <c r="P502" s="382"/>
    </row>
    <row r="503" spans="16:16" ht="15.75" customHeight="1" x14ac:dyDescent="0.25">
      <c r="P503" s="382"/>
    </row>
    <row r="504" spans="16:16" ht="15.75" customHeight="1" x14ac:dyDescent="0.25">
      <c r="P504" s="382"/>
    </row>
    <row r="505" spans="16:16" ht="15.75" customHeight="1" x14ac:dyDescent="0.25">
      <c r="P505" s="382"/>
    </row>
    <row r="506" spans="16:16" ht="15.75" customHeight="1" x14ac:dyDescent="0.25">
      <c r="P506" s="382"/>
    </row>
    <row r="507" spans="16:16" ht="15.75" customHeight="1" x14ac:dyDescent="0.25">
      <c r="P507" s="382"/>
    </row>
    <row r="508" spans="16:16" ht="15.75" customHeight="1" x14ac:dyDescent="0.25">
      <c r="P508" s="382"/>
    </row>
    <row r="509" spans="16:16" ht="15.75" customHeight="1" x14ac:dyDescent="0.25">
      <c r="P509" s="382"/>
    </row>
    <row r="510" spans="16:16" ht="15.75" customHeight="1" x14ac:dyDescent="0.25">
      <c r="P510" s="382"/>
    </row>
    <row r="511" spans="16:16" ht="15.75" customHeight="1" x14ac:dyDescent="0.25">
      <c r="P511" s="382"/>
    </row>
    <row r="512" spans="16:16" ht="15.75" customHeight="1" x14ac:dyDescent="0.25">
      <c r="P512" s="382"/>
    </row>
    <row r="513" spans="16:16" ht="15.75" customHeight="1" x14ac:dyDescent="0.25">
      <c r="P513" s="382"/>
    </row>
    <row r="514" spans="16:16" ht="15.75" customHeight="1" x14ac:dyDescent="0.25">
      <c r="P514" s="382"/>
    </row>
    <row r="515" spans="16:16" ht="15.75" customHeight="1" x14ac:dyDescent="0.25">
      <c r="P515" s="382"/>
    </row>
    <row r="516" spans="16:16" ht="15.75" customHeight="1" x14ac:dyDescent="0.25">
      <c r="P516" s="382"/>
    </row>
    <row r="517" spans="16:16" ht="15.75" customHeight="1" x14ac:dyDescent="0.25">
      <c r="P517" s="382"/>
    </row>
    <row r="518" spans="16:16" ht="15.75" customHeight="1" x14ac:dyDescent="0.25">
      <c r="P518" s="382"/>
    </row>
    <row r="519" spans="16:16" ht="15.75" customHeight="1" x14ac:dyDescent="0.25">
      <c r="P519" s="382"/>
    </row>
    <row r="520" spans="16:16" ht="15.75" customHeight="1" x14ac:dyDescent="0.25">
      <c r="P520" s="382"/>
    </row>
    <row r="521" spans="16:16" ht="15.75" customHeight="1" x14ac:dyDescent="0.25">
      <c r="P521" s="382"/>
    </row>
    <row r="522" spans="16:16" ht="15.75" customHeight="1" x14ac:dyDescent="0.25">
      <c r="P522" s="382"/>
    </row>
    <row r="523" spans="16:16" ht="15.75" customHeight="1" x14ac:dyDescent="0.25">
      <c r="P523" s="382"/>
    </row>
    <row r="524" spans="16:16" ht="15.75" customHeight="1" x14ac:dyDescent="0.25">
      <c r="P524" s="382"/>
    </row>
    <row r="525" spans="16:16" ht="15.75" customHeight="1" x14ac:dyDescent="0.25">
      <c r="P525" s="382"/>
    </row>
    <row r="526" spans="16:16" ht="15.75" customHeight="1" x14ac:dyDescent="0.25">
      <c r="P526" s="382"/>
    </row>
    <row r="527" spans="16:16" ht="15.75" customHeight="1" x14ac:dyDescent="0.25">
      <c r="P527" s="382"/>
    </row>
    <row r="528" spans="16:16" ht="15.75" customHeight="1" x14ac:dyDescent="0.25">
      <c r="P528" s="382"/>
    </row>
    <row r="529" spans="16:16" ht="15.75" customHeight="1" x14ac:dyDescent="0.25">
      <c r="P529" s="382"/>
    </row>
    <row r="530" spans="16:16" ht="15.75" customHeight="1" x14ac:dyDescent="0.25">
      <c r="P530" s="382"/>
    </row>
    <row r="531" spans="16:16" ht="15.75" customHeight="1" x14ac:dyDescent="0.25">
      <c r="P531" s="382"/>
    </row>
    <row r="532" spans="16:16" ht="15.75" customHeight="1" x14ac:dyDescent="0.25">
      <c r="P532" s="382"/>
    </row>
    <row r="533" spans="16:16" ht="15.75" customHeight="1" x14ac:dyDescent="0.25">
      <c r="P533" s="382"/>
    </row>
    <row r="534" spans="16:16" ht="15.75" customHeight="1" x14ac:dyDescent="0.25">
      <c r="P534" s="382"/>
    </row>
    <row r="535" spans="16:16" ht="15.75" customHeight="1" x14ac:dyDescent="0.25">
      <c r="P535" s="382"/>
    </row>
    <row r="536" spans="16:16" ht="15.75" customHeight="1" x14ac:dyDescent="0.25">
      <c r="P536" s="382"/>
    </row>
    <row r="537" spans="16:16" ht="15.75" customHeight="1" x14ac:dyDescent="0.25">
      <c r="P537" s="382"/>
    </row>
    <row r="538" spans="16:16" ht="15.75" customHeight="1" x14ac:dyDescent="0.25">
      <c r="P538" s="382"/>
    </row>
    <row r="539" spans="16:16" ht="15.75" customHeight="1" x14ac:dyDescent="0.25">
      <c r="P539" s="382"/>
    </row>
    <row r="540" spans="16:16" ht="15.75" customHeight="1" x14ac:dyDescent="0.25">
      <c r="P540" s="382"/>
    </row>
    <row r="541" spans="16:16" ht="15.75" customHeight="1" x14ac:dyDescent="0.25">
      <c r="P541" s="382"/>
    </row>
    <row r="542" spans="16:16" ht="15.75" customHeight="1" x14ac:dyDescent="0.25">
      <c r="P542" s="382"/>
    </row>
    <row r="543" spans="16:16" ht="15.75" customHeight="1" x14ac:dyDescent="0.25">
      <c r="P543" s="382"/>
    </row>
    <row r="544" spans="16:16" ht="15.75" customHeight="1" x14ac:dyDescent="0.25">
      <c r="P544" s="382"/>
    </row>
    <row r="545" spans="16:16" ht="15.75" customHeight="1" x14ac:dyDescent="0.25">
      <c r="P545" s="382"/>
    </row>
    <row r="546" spans="16:16" ht="15.75" customHeight="1" x14ac:dyDescent="0.25">
      <c r="P546" s="382"/>
    </row>
    <row r="547" spans="16:16" ht="15.75" customHeight="1" x14ac:dyDescent="0.25">
      <c r="P547" s="382"/>
    </row>
    <row r="548" spans="16:16" ht="15.75" customHeight="1" x14ac:dyDescent="0.25">
      <c r="P548" s="382"/>
    </row>
    <row r="549" spans="16:16" ht="15.75" customHeight="1" x14ac:dyDescent="0.25">
      <c r="P549" s="382"/>
    </row>
    <row r="550" spans="16:16" ht="15.75" customHeight="1" x14ac:dyDescent="0.25">
      <c r="P550" s="382"/>
    </row>
    <row r="551" spans="16:16" ht="15.75" customHeight="1" x14ac:dyDescent="0.25">
      <c r="P551" s="382"/>
    </row>
    <row r="552" spans="16:16" ht="15.75" customHeight="1" x14ac:dyDescent="0.25">
      <c r="P552" s="382"/>
    </row>
    <row r="553" spans="16:16" ht="15.75" customHeight="1" x14ac:dyDescent="0.25">
      <c r="P553" s="382"/>
    </row>
    <row r="554" spans="16:16" ht="15.75" customHeight="1" x14ac:dyDescent="0.25">
      <c r="P554" s="382"/>
    </row>
    <row r="555" spans="16:16" ht="15.75" customHeight="1" x14ac:dyDescent="0.25">
      <c r="P555" s="382"/>
    </row>
    <row r="556" spans="16:16" ht="15.75" customHeight="1" x14ac:dyDescent="0.25">
      <c r="P556" s="382"/>
    </row>
    <row r="557" spans="16:16" ht="15.75" customHeight="1" x14ac:dyDescent="0.25">
      <c r="P557" s="382"/>
    </row>
    <row r="558" spans="16:16" ht="15.75" customHeight="1" x14ac:dyDescent="0.25">
      <c r="P558" s="382"/>
    </row>
    <row r="559" spans="16:16" ht="15.75" customHeight="1" x14ac:dyDescent="0.25">
      <c r="P559" s="382"/>
    </row>
    <row r="560" spans="16:16" ht="15.75" customHeight="1" x14ac:dyDescent="0.25">
      <c r="P560" s="382"/>
    </row>
    <row r="561" spans="16:16" ht="15.75" customHeight="1" x14ac:dyDescent="0.25">
      <c r="P561" s="382"/>
    </row>
    <row r="562" spans="16:16" ht="15.75" customHeight="1" x14ac:dyDescent="0.25">
      <c r="P562" s="382"/>
    </row>
    <row r="563" spans="16:16" ht="15.75" customHeight="1" x14ac:dyDescent="0.25">
      <c r="P563" s="382"/>
    </row>
    <row r="564" spans="16:16" ht="15.75" customHeight="1" x14ac:dyDescent="0.25">
      <c r="P564" s="382"/>
    </row>
    <row r="565" spans="16:16" ht="15.75" customHeight="1" x14ac:dyDescent="0.25">
      <c r="P565" s="382"/>
    </row>
    <row r="566" spans="16:16" ht="15.75" customHeight="1" x14ac:dyDescent="0.25">
      <c r="P566" s="382"/>
    </row>
    <row r="567" spans="16:16" ht="15.75" customHeight="1" x14ac:dyDescent="0.25">
      <c r="P567" s="382"/>
    </row>
    <row r="568" spans="16:16" ht="15.75" customHeight="1" x14ac:dyDescent="0.25">
      <c r="P568" s="382"/>
    </row>
    <row r="569" spans="16:16" ht="15.75" customHeight="1" x14ac:dyDescent="0.25">
      <c r="P569" s="382"/>
    </row>
    <row r="570" spans="16:16" ht="15.75" customHeight="1" x14ac:dyDescent="0.25">
      <c r="P570" s="382"/>
    </row>
    <row r="571" spans="16:16" ht="15.75" customHeight="1" x14ac:dyDescent="0.25">
      <c r="P571" s="382"/>
    </row>
    <row r="572" spans="16:16" ht="15.75" customHeight="1" x14ac:dyDescent="0.25">
      <c r="P572" s="382"/>
    </row>
    <row r="573" spans="16:16" ht="15.75" customHeight="1" x14ac:dyDescent="0.25">
      <c r="P573" s="382"/>
    </row>
    <row r="574" spans="16:16" ht="15.75" customHeight="1" x14ac:dyDescent="0.25">
      <c r="P574" s="382"/>
    </row>
    <row r="575" spans="16:16" ht="15.75" customHeight="1" x14ac:dyDescent="0.25">
      <c r="P575" s="382"/>
    </row>
    <row r="576" spans="16:16" ht="15.75" customHeight="1" x14ac:dyDescent="0.25">
      <c r="P576" s="382"/>
    </row>
    <row r="577" spans="16:16" ht="15.75" customHeight="1" x14ac:dyDescent="0.25">
      <c r="P577" s="382"/>
    </row>
    <row r="578" spans="16:16" ht="15.75" customHeight="1" x14ac:dyDescent="0.25">
      <c r="P578" s="382"/>
    </row>
    <row r="579" spans="16:16" ht="15.75" customHeight="1" x14ac:dyDescent="0.25">
      <c r="P579" s="382"/>
    </row>
    <row r="580" spans="16:16" ht="15.75" customHeight="1" x14ac:dyDescent="0.25">
      <c r="P580" s="382"/>
    </row>
    <row r="581" spans="16:16" ht="15.75" customHeight="1" x14ac:dyDescent="0.25">
      <c r="P581" s="382"/>
    </row>
    <row r="582" spans="16:16" ht="15.75" customHeight="1" x14ac:dyDescent="0.25">
      <c r="P582" s="382"/>
    </row>
    <row r="583" spans="16:16" ht="15.75" customHeight="1" x14ac:dyDescent="0.25">
      <c r="P583" s="382"/>
    </row>
    <row r="584" spans="16:16" ht="15.75" customHeight="1" x14ac:dyDescent="0.25">
      <c r="P584" s="382"/>
    </row>
    <row r="585" spans="16:16" ht="15.75" customHeight="1" x14ac:dyDescent="0.25">
      <c r="P585" s="382"/>
    </row>
    <row r="586" spans="16:16" ht="15.75" customHeight="1" x14ac:dyDescent="0.25">
      <c r="P586" s="382"/>
    </row>
    <row r="587" spans="16:16" ht="15.75" customHeight="1" x14ac:dyDescent="0.25">
      <c r="P587" s="382"/>
    </row>
    <row r="588" spans="16:16" ht="15.75" customHeight="1" x14ac:dyDescent="0.25">
      <c r="P588" s="382"/>
    </row>
    <row r="589" spans="16:16" ht="15.75" customHeight="1" x14ac:dyDescent="0.25">
      <c r="P589" s="382"/>
    </row>
    <row r="590" spans="16:16" ht="15.75" customHeight="1" x14ac:dyDescent="0.25">
      <c r="P590" s="382"/>
    </row>
    <row r="591" spans="16:16" ht="15.75" customHeight="1" x14ac:dyDescent="0.25">
      <c r="P591" s="382"/>
    </row>
    <row r="592" spans="16:16" ht="15.75" customHeight="1" x14ac:dyDescent="0.25">
      <c r="P592" s="382"/>
    </row>
    <row r="593" spans="16:16" ht="15.75" customHeight="1" x14ac:dyDescent="0.25">
      <c r="P593" s="382"/>
    </row>
    <row r="594" spans="16:16" ht="15.75" customHeight="1" x14ac:dyDescent="0.25">
      <c r="P594" s="382"/>
    </row>
    <row r="595" spans="16:16" ht="15.75" customHeight="1" x14ac:dyDescent="0.25">
      <c r="P595" s="382"/>
    </row>
    <row r="596" spans="16:16" ht="15.75" customHeight="1" x14ac:dyDescent="0.25">
      <c r="P596" s="382"/>
    </row>
    <row r="597" spans="16:16" ht="15.75" customHeight="1" x14ac:dyDescent="0.25">
      <c r="P597" s="382"/>
    </row>
    <row r="598" spans="16:16" ht="15.75" customHeight="1" x14ac:dyDescent="0.25">
      <c r="P598" s="382"/>
    </row>
    <row r="599" spans="16:16" ht="15.75" customHeight="1" x14ac:dyDescent="0.25">
      <c r="P599" s="382"/>
    </row>
    <row r="600" spans="16:16" ht="15.75" customHeight="1" x14ac:dyDescent="0.25">
      <c r="P600" s="382"/>
    </row>
    <row r="601" spans="16:16" ht="15.75" customHeight="1" x14ac:dyDescent="0.25">
      <c r="P601" s="382"/>
    </row>
    <row r="602" spans="16:16" ht="15.75" customHeight="1" x14ac:dyDescent="0.25">
      <c r="P602" s="382"/>
    </row>
    <row r="603" spans="16:16" ht="15.75" customHeight="1" x14ac:dyDescent="0.25">
      <c r="P603" s="382"/>
    </row>
    <row r="604" spans="16:16" ht="15.75" customHeight="1" x14ac:dyDescent="0.25">
      <c r="P604" s="382"/>
    </row>
    <row r="605" spans="16:16" ht="15.75" customHeight="1" x14ac:dyDescent="0.25">
      <c r="P605" s="382"/>
    </row>
    <row r="606" spans="16:16" ht="15.75" customHeight="1" x14ac:dyDescent="0.25">
      <c r="P606" s="382"/>
    </row>
    <row r="607" spans="16:16" ht="15.75" customHeight="1" x14ac:dyDescent="0.25">
      <c r="P607" s="382"/>
    </row>
    <row r="608" spans="16:16" ht="15.75" customHeight="1" x14ac:dyDescent="0.25">
      <c r="P608" s="382"/>
    </row>
    <row r="609" spans="16:16" ht="15.75" customHeight="1" x14ac:dyDescent="0.25">
      <c r="P609" s="382"/>
    </row>
    <row r="610" spans="16:16" ht="15.75" customHeight="1" x14ac:dyDescent="0.25">
      <c r="P610" s="382"/>
    </row>
    <row r="611" spans="16:16" ht="15.75" customHeight="1" x14ac:dyDescent="0.25">
      <c r="P611" s="382"/>
    </row>
    <row r="612" spans="16:16" ht="15.75" customHeight="1" x14ac:dyDescent="0.25">
      <c r="P612" s="382"/>
    </row>
    <row r="613" spans="16:16" ht="15.75" customHeight="1" x14ac:dyDescent="0.25">
      <c r="P613" s="382"/>
    </row>
    <row r="614" spans="16:16" ht="15.75" customHeight="1" x14ac:dyDescent="0.25">
      <c r="P614" s="382"/>
    </row>
    <row r="615" spans="16:16" ht="15.75" customHeight="1" x14ac:dyDescent="0.25">
      <c r="P615" s="382"/>
    </row>
    <row r="616" spans="16:16" ht="15.75" customHeight="1" x14ac:dyDescent="0.25">
      <c r="P616" s="382"/>
    </row>
    <row r="617" spans="16:16" ht="15.75" customHeight="1" x14ac:dyDescent="0.25">
      <c r="P617" s="382"/>
    </row>
    <row r="618" spans="16:16" ht="15.75" customHeight="1" x14ac:dyDescent="0.25">
      <c r="P618" s="382"/>
    </row>
    <row r="619" spans="16:16" ht="15.75" customHeight="1" x14ac:dyDescent="0.25">
      <c r="P619" s="382"/>
    </row>
    <row r="620" spans="16:16" ht="15.75" customHeight="1" x14ac:dyDescent="0.25">
      <c r="P620" s="382"/>
    </row>
    <row r="621" spans="16:16" ht="15.75" customHeight="1" x14ac:dyDescent="0.25">
      <c r="P621" s="382"/>
    </row>
    <row r="622" spans="16:16" ht="15.75" customHeight="1" x14ac:dyDescent="0.25">
      <c r="P622" s="382"/>
    </row>
    <row r="623" spans="16:16" ht="15.75" customHeight="1" x14ac:dyDescent="0.25">
      <c r="P623" s="382"/>
    </row>
    <row r="624" spans="16:16" ht="15.75" customHeight="1" x14ac:dyDescent="0.25">
      <c r="P624" s="382"/>
    </row>
    <row r="625" spans="16:16" ht="15.75" customHeight="1" x14ac:dyDescent="0.25">
      <c r="P625" s="382"/>
    </row>
    <row r="626" spans="16:16" ht="15.75" customHeight="1" x14ac:dyDescent="0.25">
      <c r="P626" s="382"/>
    </row>
    <row r="627" spans="16:16" ht="15.75" customHeight="1" x14ac:dyDescent="0.25">
      <c r="P627" s="382"/>
    </row>
    <row r="628" spans="16:16" ht="15.75" customHeight="1" x14ac:dyDescent="0.25">
      <c r="P628" s="382"/>
    </row>
    <row r="629" spans="16:16" ht="15.75" customHeight="1" x14ac:dyDescent="0.25">
      <c r="P629" s="382"/>
    </row>
    <row r="630" spans="16:16" ht="15.75" customHeight="1" x14ac:dyDescent="0.25">
      <c r="P630" s="382"/>
    </row>
    <row r="631" spans="16:16" ht="15.75" customHeight="1" x14ac:dyDescent="0.25">
      <c r="P631" s="382"/>
    </row>
    <row r="632" spans="16:16" ht="15.75" customHeight="1" x14ac:dyDescent="0.25">
      <c r="P632" s="382"/>
    </row>
    <row r="633" spans="16:16" ht="15.75" customHeight="1" x14ac:dyDescent="0.25">
      <c r="P633" s="382"/>
    </row>
    <row r="634" spans="16:16" ht="15.75" customHeight="1" x14ac:dyDescent="0.25">
      <c r="P634" s="382"/>
    </row>
    <row r="635" spans="16:16" ht="15.75" customHeight="1" x14ac:dyDescent="0.25">
      <c r="P635" s="382"/>
    </row>
    <row r="636" spans="16:16" ht="15.75" customHeight="1" x14ac:dyDescent="0.25">
      <c r="P636" s="382"/>
    </row>
    <row r="637" spans="16:16" ht="15.75" customHeight="1" x14ac:dyDescent="0.25">
      <c r="P637" s="382"/>
    </row>
    <row r="638" spans="16:16" ht="15.75" customHeight="1" x14ac:dyDescent="0.25">
      <c r="P638" s="382"/>
    </row>
    <row r="639" spans="16:16" ht="15.75" customHeight="1" x14ac:dyDescent="0.25">
      <c r="P639" s="382"/>
    </row>
    <row r="640" spans="16:16" ht="15.75" customHeight="1" x14ac:dyDescent="0.25">
      <c r="P640" s="382"/>
    </row>
    <row r="641" spans="16:16" ht="15.75" customHeight="1" x14ac:dyDescent="0.25">
      <c r="P641" s="382"/>
    </row>
    <row r="642" spans="16:16" ht="15.75" customHeight="1" x14ac:dyDescent="0.25">
      <c r="P642" s="382"/>
    </row>
    <row r="643" spans="16:16" ht="15.75" customHeight="1" x14ac:dyDescent="0.25">
      <c r="P643" s="382"/>
    </row>
    <row r="644" spans="16:16" ht="15.75" customHeight="1" x14ac:dyDescent="0.25">
      <c r="P644" s="382"/>
    </row>
    <row r="645" spans="16:16" ht="15.75" customHeight="1" x14ac:dyDescent="0.25">
      <c r="P645" s="382"/>
    </row>
    <row r="646" spans="16:16" ht="15.75" customHeight="1" x14ac:dyDescent="0.25">
      <c r="P646" s="382"/>
    </row>
    <row r="647" spans="16:16" ht="15.75" customHeight="1" x14ac:dyDescent="0.25">
      <c r="P647" s="382"/>
    </row>
    <row r="648" spans="16:16" ht="15.75" customHeight="1" x14ac:dyDescent="0.25">
      <c r="P648" s="382"/>
    </row>
    <row r="649" spans="16:16" ht="15.75" customHeight="1" x14ac:dyDescent="0.25">
      <c r="P649" s="382"/>
    </row>
    <row r="650" spans="16:16" ht="15.75" customHeight="1" x14ac:dyDescent="0.25">
      <c r="P650" s="382"/>
    </row>
    <row r="651" spans="16:16" ht="15.75" customHeight="1" x14ac:dyDescent="0.25">
      <c r="P651" s="382"/>
    </row>
    <row r="652" spans="16:16" ht="15.75" customHeight="1" x14ac:dyDescent="0.25">
      <c r="P652" s="382"/>
    </row>
    <row r="653" spans="16:16" ht="15.75" customHeight="1" x14ac:dyDescent="0.25">
      <c r="P653" s="382"/>
    </row>
    <row r="654" spans="16:16" ht="15.75" customHeight="1" x14ac:dyDescent="0.25">
      <c r="P654" s="382"/>
    </row>
    <row r="655" spans="16:16" ht="15.75" customHeight="1" x14ac:dyDescent="0.25">
      <c r="P655" s="382"/>
    </row>
    <row r="656" spans="16:16" ht="15.75" customHeight="1" x14ac:dyDescent="0.25">
      <c r="P656" s="382"/>
    </row>
    <row r="657" spans="16:16" ht="15.75" customHeight="1" x14ac:dyDescent="0.25">
      <c r="P657" s="382"/>
    </row>
    <row r="658" spans="16:16" ht="15.75" customHeight="1" x14ac:dyDescent="0.25">
      <c r="P658" s="382"/>
    </row>
    <row r="659" spans="16:16" ht="15.75" customHeight="1" x14ac:dyDescent="0.25">
      <c r="P659" s="382"/>
    </row>
    <row r="660" spans="16:16" ht="15.75" customHeight="1" x14ac:dyDescent="0.25">
      <c r="P660" s="382"/>
    </row>
    <row r="661" spans="16:16" ht="15.75" customHeight="1" x14ac:dyDescent="0.25">
      <c r="P661" s="382"/>
    </row>
    <row r="662" spans="16:16" ht="15.75" customHeight="1" x14ac:dyDescent="0.25">
      <c r="P662" s="382"/>
    </row>
    <row r="663" spans="16:16" ht="15.75" customHeight="1" x14ac:dyDescent="0.25">
      <c r="P663" s="382"/>
    </row>
    <row r="664" spans="16:16" ht="15.75" customHeight="1" x14ac:dyDescent="0.25">
      <c r="P664" s="382"/>
    </row>
    <row r="665" spans="16:16" ht="15.75" customHeight="1" x14ac:dyDescent="0.25">
      <c r="P665" s="382"/>
    </row>
    <row r="666" spans="16:16" ht="15.75" customHeight="1" x14ac:dyDescent="0.25">
      <c r="P666" s="382"/>
    </row>
    <row r="667" spans="16:16" ht="15.75" customHeight="1" x14ac:dyDescent="0.25">
      <c r="P667" s="382"/>
    </row>
    <row r="668" spans="16:16" ht="15.75" customHeight="1" x14ac:dyDescent="0.25">
      <c r="P668" s="382"/>
    </row>
    <row r="669" spans="16:16" ht="15.75" customHeight="1" x14ac:dyDescent="0.25">
      <c r="P669" s="382"/>
    </row>
    <row r="670" spans="16:16" ht="15.75" customHeight="1" x14ac:dyDescent="0.25">
      <c r="P670" s="382"/>
    </row>
    <row r="671" spans="16:16" ht="15.75" customHeight="1" x14ac:dyDescent="0.25">
      <c r="P671" s="382"/>
    </row>
    <row r="672" spans="16:16" ht="15.75" customHeight="1" x14ac:dyDescent="0.25">
      <c r="P672" s="382"/>
    </row>
    <row r="673" spans="16:16" ht="15.75" customHeight="1" x14ac:dyDescent="0.25">
      <c r="P673" s="382"/>
    </row>
    <row r="674" spans="16:16" ht="15.75" customHeight="1" x14ac:dyDescent="0.25">
      <c r="P674" s="382"/>
    </row>
    <row r="675" spans="16:16" ht="15.75" customHeight="1" x14ac:dyDescent="0.25">
      <c r="P675" s="382"/>
    </row>
    <row r="676" spans="16:16" ht="15.75" customHeight="1" x14ac:dyDescent="0.25">
      <c r="P676" s="382"/>
    </row>
    <row r="677" spans="16:16" ht="15.75" customHeight="1" x14ac:dyDescent="0.25">
      <c r="P677" s="382"/>
    </row>
    <row r="678" spans="16:16" ht="15.75" customHeight="1" x14ac:dyDescent="0.25">
      <c r="P678" s="382"/>
    </row>
    <row r="679" spans="16:16" ht="15.75" customHeight="1" x14ac:dyDescent="0.25">
      <c r="P679" s="382"/>
    </row>
    <row r="680" spans="16:16" ht="15.75" customHeight="1" x14ac:dyDescent="0.25">
      <c r="P680" s="382"/>
    </row>
    <row r="681" spans="16:16" ht="15.75" customHeight="1" x14ac:dyDescent="0.25">
      <c r="P681" s="382"/>
    </row>
    <row r="682" spans="16:16" ht="15.75" customHeight="1" x14ac:dyDescent="0.25">
      <c r="P682" s="382"/>
    </row>
    <row r="683" spans="16:16" ht="15.75" customHeight="1" x14ac:dyDescent="0.25">
      <c r="P683" s="382"/>
    </row>
    <row r="684" spans="16:16" ht="15.75" customHeight="1" x14ac:dyDescent="0.25">
      <c r="P684" s="382"/>
    </row>
    <row r="685" spans="16:16" ht="15.75" customHeight="1" x14ac:dyDescent="0.25">
      <c r="P685" s="382"/>
    </row>
    <row r="686" spans="16:16" ht="15.75" customHeight="1" x14ac:dyDescent="0.25">
      <c r="P686" s="382"/>
    </row>
    <row r="687" spans="16:16" ht="15.75" customHeight="1" x14ac:dyDescent="0.25">
      <c r="P687" s="382"/>
    </row>
    <row r="688" spans="16:16" ht="15.75" customHeight="1" x14ac:dyDescent="0.25">
      <c r="P688" s="382"/>
    </row>
    <row r="689" spans="16:16" ht="15.75" customHeight="1" x14ac:dyDescent="0.25">
      <c r="P689" s="382"/>
    </row>
    <row r="690" spans="16:16" ht="15.75" customHeight="1" x14ac:dyDescent="0.25">
      <c r="P690" s="382"/>
    </row>
    <row r="691" spans="16:16" ht="15.75" customHeight="1" x14ac:dyDescent="0.25">
      <c r="P691" s="382"/>
    </row>
    <row r="692" spans="16:16" ht="15.75" customHeight="1" x14ac:dyDescent="0.25">
      <c r="P692" s="382"/>
    </row>
    <row r="693" spans="16:16" ht="15.75" customHeight="1" x14ac:dyDescent="0.25">
      <c r="P693" s="382"/>
    </row>
    <row r="694" spans="16:16" ht="15.75" customHeight="1" x14ac:dyDescent="0.25">
      <c r="P694" s="382"/>
    </row>
    <row r="695" spans="16:16" ht="15.75" customHeight="1" x14ac:dyDescent="0.25">
      <c r="P695" s="382"/>
    </row>
    <row r="696" spans="16:16" ht="15.75" customHeight="1" x14ac:dyDescent="0.25">
      <c r="P696" s="382"/>
    </row>
    <row r="697" spans="16:16" ht="15.75" customHeight="1" x14ac:dyDescent="0.25">
      <c r="P697" s="382"/>
    </row>
    <row r="698" spans="16:16" ht="15.75" customHeight="1" x14ac:dyDescent="0.25">
      <c r="P698" s="382"/>
    </row>
    <row r="699" spans="16:16" ht="15.75" customHeight="1" x14ac:dyDescent="0.25">
      <c r="P699" s="382"/>
    </row>
    <row r="700" spans="16:16" ht="15.75" customHeight="1" x14ac:dyDescent="0.25">
      <c r="P700" s="382"/>
    </row>
    <row r="701" spans="16:16" ht="15.75" customHeight="1" x14ac:dyDescent="0.25">
      <c r="P701" s="382"/>
    </row>
    <row r="702" spans="16:16" ht="15.75" customHeight="1" x14ac:dyDescent="0.25">
      <c r="P702" s="382"/>
    </row>
    <row r="703" spans="16:16" ht="15.75" customHeight="1" x14ac:dyDescent="0.25">
      <c r="P703" s="382"/>
    </row>
    <row r="704" spans="16:16" ht="15.75" customHeight="1" x14ac:dyDescent="0.25">
      <c r="P704" s="382"/>
    </row>
    <row r="705" spans="16:16" ht="15.75" customHeight="1" x14ac:dyDescent="0.25">
      <c r="P705" s="382"/>
    </row>
    <row r="706" spans="16:16" ht="15.75" customHeight="1" x14ac:dyDescent="0.25">
      <c r="P706" s="382"/>
    </row>
    <row r="707" spans="16:16" ht="15.75" customHeight="1" x14ac:dyDescent="0.25">
      <c r="P707" s="382"/>
    </row>
    <row r="708" spans="16:16" ht="15.75" customHeight="1" x14ac:dyDescent="0.25">
      <c r="P708" s="382"/>
    </row>
    <row r="709" spans="16:16" ht="15.75" customHeight="1" x14ac:dyDescent="0.25">
      <c r="P709" s="382"/>
    </row>
    <row r="710" spans="16:16" ht="15.75" customHeight="1" x14ac:dyDescent="0.25">
      <c r="P710" s="382"/>
    </row>
    <row r="711" spans="16:16" ht="15.75" customHeight="1" x14ac:dyDescent="0.25">
      <c r="P711" s="382"/>
    </row>
    <row r="712" spans="16:16" ht="15.75" customHeight="1" x14ac:dyDescent="0.25">
      <c r="P712" s="382"/>
    </row>
    <row r="713" spans="16:16" ht="15.75" customHeight="1" x14ac:dyDescent="0.25">
      <c r="P713" s="382"/>
    </row>
    <row r="714" spans="16:16" ht="15.75" customHeight="1" x14ac:dyDescent="0.25">
      <c r="P714" s="382"/>
    </row>
    <row r="715" spans="16:16" ht="15.75" customHeight="1" x14ac:dyDescent="0.25">
      <c r="P715" s="382"/>
    </row>
    <row r="716" spans="16:16" ht="15.75" customHeight="1" x14ac:dyDescent="0.25">
      <c r="P716" s="382"/>
    </row>
    <row r="717" spans="16:16" ht="15.75" customHeight="1" x14ac:dyDescent="0.25">
      <c r="P717" s="382"/>
    </row>
    <row r="718" spans="16:16" ht="15.75" customHeight="1" x14ac:dyDescent="0.25">
      <c r="P718" s="382"/>
    </row>
    <row r="719" spans="16:16" ht="15.75" customHeight="1" x14ac:dyDescent="0.25">
      <c r="P719" s="382"/>
    </row>
    <row r="720" spans="16:16" ht="15.75" customHeight="1" x14ac:dyDescent="0.25">
      <c r="P720" s="382"/>
    </row>
    <row r="721" spans="16:16" ht="15.75" customHeight="1" x14ac:dyDescent="0.25">
      <c r="P721" s="382"/>
    </row>
    <row r="722" spans="16:16" ht="15.75" customHeight="1" x14ac:dyDescent="0.25">
      <c r="P722" s="382"/>
    </row>
    <row r="723" spans="16:16" ht="15.75" customHeight="1" x14ac:dyDescent="0.25">
      <c r="P723" s="382"/>
    </row>
    <row r="724" spans="16:16" ht="15.75" customHeight="1" x14ac:dyDescent="0.25">
      <c r="P724" s="382"/>
    </row>
    <row r="725" spans="16:16" ht="15.75" customHeight="1" x14ac:dyDescent="0.25">
      <c r="P725" s="382"/>
    </row>
    <row r="726" spans="16:16" ht="15.75" customHeight="1" x14ac:dyDescent="0.25">
      <c r="P726" s="382"/>
    </row>
    <row r="727" spans="16:16" ht="15.75" customHeight="1" x14ac:dyDescent="0.25">
      <c r="P727" s="382"/>
    </row>
    <row r="728" spans="16:16" ht="15.75" customHeight="1" x14ac:dyDescent="0.25">
      <c r="P728" s="382"/>
    </row>
    <row r="729" spans="16:16" ht="15.75" customHeight="1" x14ac:dyDescent="0.25">
      <c r="P729" s="382"/>
    </row>
    <row r="730" spans="16:16" ht="15.75" customHeight="1" x14ac:dyDescent="0.25">
      <c r="P730" s="382"/>
    </row>
    <row r="731" spans="16:16" ht="15.75" customHeight="1" x14ac:dyDescent="0.25">
      <c r="P731" s="382"/>
    </row>
    <row r="732" spans="16:16" ht="15.75" customHeight="1" x14ac:dyDescent="0.25">
      <c r="P732" s="382"/>
    </row>
    <row r="733" spans="16:16" ht="15.75" customHeight="1" x14ac:dyDescent="0.25">
      <c r="P733" s="382"/>
    </row>
    <row r="734" spans="16:16" ht="15.75" customHeight="1" x14ac:dyDescent="0.25">
      <c r="P734" s="382"/>
    </row>
    <row r="735" spans="16:16" ht="15.75" customHeight="1" x14ac:dyDescent="0.25">
      <c r="P735" s="382"/>
    </row>
    <row r="736" spans="16:16" ht="15.75" customHeight="1" x14ac:dyDescent="0.25">
      <c r="P736" s="382"/>
    </row>
    <row r="737" spans="16:16" ht="15.75" customHeight="1" x14ac:dyDescent="0.25">
      <c r="P737" s="382"/>
    </row>
    <row r="738" spans="16:16" ht="15.75" customHeight="1" x14ac:dyDescent="0.25">
      <c r="P738" s="382"/>
    </row>
    <row r="739" spans="16:16" ht="15.75" customHeight="1" x14ac:dyDescent="0.25">
      <c r="P739" s="382"/>
    </row>
    <row r="740" spans="16:16" ht="15.75" customHeight="1" x14ac:dyDescent="0.25">
      <c r="P740" s="382"/>
    </row>
    <row r="741" spans="16:16" ht="15.75" customHeight="1" x14ac:dyDescent="0.25">
      <c r="P741" s="382"/>
    </row>
    <row r="742" spans="16:16" ht="15.75" customHeight="1" x14ac:dyDescent="0.25">
      <c r="P742" s="382"/>
    </row>
    <row r="743" spans="16:16" ht="15.75" customHeight="1" x14ac:dyDescent="0.25">
      <c r="P743" s="382"/>
    </row>
    <row r="744" spans="16:16" ht="15.75" customHeight="1" x14ac:dyDescent="0.25">
      <c r="P744" s="382"/>
    </row>
    <row r="745" spans="16:16" ht="15.75" customHeight="1" x14ac:dyDescent="0.25">
      <c r="P745" s="382"/>
    </row>
    <row r="746" spans="16:16" ht="15.75" customHeight="1" x14ac:dyDescent="0.25">
      <c r="P746" s="382"/>
    </row>
    <row r="747" spans="16:16" ht="15.75" customHeight="1" x14ac:dyDescent="0.25">
      <c r="P747" s="382"/>
    </row>
    <row r="748" spans="16:16" ht="15.75" customHeight="1" x14ac:dyDescent="0.25">
      <c r="P748" s="382"/>
    </row>
    <row r="749" spans="16:16" ht="15.75" customHeight="1" x14ac:dyDescent="0.25">
      <c r="P749" s="382"/>
    </row>
    <row r="750" spans="16:16" ht="15.75" customHeight="1" x14ac:dyDescent="0.25">
      <c r="P750" s="382"/>
    </row>
    <row r="751" spans="16:16" ht="15.75" customHeight="1" x14ac:dyDescent="0.25">
      <c r="P751" s="382"/>
    </row>
    <row r="752" spans="16:16" ht="15.75" customHeight="1" x14ac:dyDescent="0.25">
      <c r="P752" s="382"/>
    </row>
    <row r="753" spans="16:16" ht="15.75" customHeight="1" x14ac:dyDescent="0.25">
      <c r="P753" s="382"/>
    </row>
    <row r="754" spans="16:16" ht="15.75" customHeight="1" x14ac:dyDescent="0.25">
      <c r="P754" s="382"/>
    </row>
    <row r="755" spans="16:16" ht="15.75" customHeight="1" x14ac:dyDescent="0.25">
      <c r="P755" s="382"/>
    </row>
    <row r="756" spans="16:16" ht="15.75" customHeight="1" x14ac:dyDescent="0.25">
      <c r="P756" s="382"/>
    </row>
    <row r="757" spans="16:16" ht="15.75" customHeight="1" x14ac:dyDescent="0.25">
      <c r="P757" s="382"/>
    </row>
    <row r="758" spans="16:16" ht="15.75" customHeight="1" x14ac:dyDescent="0.25">
      <c r="P758" s="382"/>
    </row>
    <row r="759" spans="16:16" ht="15.75" customHeight="1" x14ac:dyDescent="0.25">
      <c r="P759" s="382"/>
    </row>
    <row r="760" spans="16:16" ht="15.75" customHeight="1" x14ac:dyDescent="0.25">
      <c r="P760" s="382"/>
    </row>
    <row r="761" spans="16:16" ht="15.75" customHeight="1" x14ac:dyDescent="0.25">
      <c r="P761" s="382"/>
    </row>
    <row r="762" spans="16:16" ht="15.75" customHeight="1" x14ac:dyDescent="0.25">
      <c r="P762" s="382"/>
    </row>
    <row r="763" spans="16:16" ht="15.75" customHeight="1" x14ac:dyDescent="0.25">
      <c r="P763" s="382"/>
    </row>
    <row r="764" spans="16:16" ht="15.75" customHeight="1" x14ac:dyDescent="0.25">
      <c r="P764" s="382"/>
    </row>
    <row r="765" spans="16:16" ht="15.75" customHeight="1" x14ac:dyDescent="0.25">
      <c r="P765" s="382"/>
    </row>
    <row r="766" spans="16:16" ht="15.75" customHeight="1" x14ac:dyDescent="0.25">
      <c r="P766" s="382"/>
    </row>
    <row r="767" spans="16:16" ht="15.75" customHeight="1" x14ac:dyDescent="0.25">
      <c r="P767" s="382"/>
    </row>
    <row r="768" spans="16:16" ht="15.75" customHeight="1" x14ac:dyDescent="0.25">
      <c r="P768" s="382"/>
    </row>
    <row r="769" spans="16:16" ht="15.75" customHeight="1" x14ac:dyDescent="0.25">
      <c r="P769" s="382"/>
    </row>
    <row r="770" spans="16:16" ht="15.75" customHeight="1" x14ac:dyDescent="0.25">
      <c r="P770" s="382"/>
    </row>
    <row r="771" spans="16:16" ht="15.75" customHeight="1" x14ac:dyDescent="0.25">
      <c r="P771" s="382"/>
    </row>
    <row r="772" spans="16:16" ht="15.75" customHeight="1" x14ac:dyDescent="0.25">
      <c r="P772" s="382"/>
    </row>
    <row r="773" spans="16:16" ht="15.75" customHeight="1" x14ac:dyDescent="0.25">
      <c r="P773" s="382"/>
    </row>
    <row r="774" spans="16:16" ht="15.75" customHeight="1" x14ac:dyDescent="0.25">
      <c r="P774" s="382"/>
    </row>
    <row r="775" spans="16:16" ht="15.75" customHeight="1" x14ac:dyDescent="0.25">
      <c r="P775" s="382"/>
    </row>
    <row r="776" spans="16:16" ht="15.75" customHeight="1" x14ac:dyDescent="0.25">
      <c r="P776" s="382"/>
    </row>
    <row r="777" spans="16:16" ht="15.75" customHeight="1" x14ac:dyDescent="0.25">
      <c r="P777" s="382"/>
    </row>
    <row r="778" spans="16:16" ht="15.75" customHeight="1" x14ac:dyDescent="0.25">
      <c r="P778" s="382"/>
    </row>
    <row r="779" spans="16:16" ht="15.75" customHeight="1" x14ac:dyDescent="0.25">
      <c r="P779" s="382"/>
    </row>
    <row r="780" spans="16:16" ht="15.75" customHeight="1" x14ac:dyDescent="0.25">
      <c r="P780" s="382"/>
    </row>
    <row r="781" spans="16:16" ht="15.75" customHeight="1" x14ac:dyDescent="0.25">
      <c r="P781" s="382"/>
    </row>
    <row r="782" spans="16:16" ht="15.75" customHeight="1" x14ac:dyDescent="0.25">
      <c r="P782" s="382"/>
    </row>
    <row r="783" spans="16:16" ht="15.75" customHeight="1" x14ac:dyDescent="0.25">
      <c r="P783" s="382"/>
    </row>
    <row r="784" spans="16:16" ht="15.75" customHeight="1" x14ac:dyDescent="0.25">
      <c r="P784" s="382"/>
    </row>
    <row r="785" spans="16:16" ht="15.75" customHeight="1" x14ac:dyDescent="0.25">
      <c r="P785" s="382"/>
    </row>
    <row r="786" spans="16:16" ht="15.75" customHeight="1" x14ac:dyDescent="0.25">
      <c r="P786" s="382"/>
    </row>
    <row r="787" spans="16:16" ht="15.75" customHeight="1" x14ac:dyDescent="0.25">
      <c r="P787" s="382"/>
    </row>
    <row r="788" spans="16:16" ht="15.75" customHeight="1" x14ac:dyDescent="0.25">
      <c r="P788" s="382"/>
    </row>
    <row r="789" spans="16:16" ht="15.75" customHeight="1" x14ac:dyDescent="0.25">
      <c r="P789" s="382"/>
    </row>
    <row r="790" spans="16:16" ht="15.75" customHeight="1" x14ac:dyDescent="0.25">
      <c r="P790" s="382"/>
    </row>
    <row r="791" spans="16:16" ht="15.75" customHeight="1" x14ac:dyDescent="0.25">
      <c r="P791" s="382"/>
    </row>
    <row r="792" spans="16:16" ht="15.75" customHeight="1" x14ac:dyDescent="0.25">
      <c r="P792" s="382"/>
    </row>
    <row r="793" spans="16:16" ht="15.75" customHeight="1" x14ac:dyDescent="0.25">
      <c r="P793" s="382"/>
    </row>
    <row r="794" spans="16:16" ht="15.75" customHeight="1" x14ac:dyDescent="0.25">
      <c r="P794" s="382"/>
    </row>
    <row r="795" spans="16:16" ht="15.75" customHeight="1" x14ac:dyDescent="0.25">
      <c r="P795" s="382"/>
    </row>
    <row r="796" spans="16:16" ht="15.75" customHeight="1" x14ac:dyDescent="0.25">
      <c r="P796" s="382"/>
    </row>
    <row r="797" spans="16:16" ht="15.75" customHeight="1" x14ac:dyDescent="0.25">
      <c r="P797" s="382"/>
    </row>
    <row r="798" spans="16:16" ht="15.75" customHeight="1" x14ac:dyDescent="0.25">
      <c r="P798" s="382"/>
    </row>
    <row r="799" spans="16:16" ht="15.75" customHeight="1" x14ac:dyDescent="0.25">
      <c r="P799" s="382"/>
    </row>
    <row r="800" spans="16:16" ht="15.75" customHeight="1" x14ac:dyDescent="0.25">
      <c r="P800" s="382"/>
    </row>
    <row r="801" spans="16:16" ht="15.75" customHeight="1" x14ac:dyDescent="0.25">
      <c r="P801" s="382"/>
    </row>
    <row r="802" spans="16:16" ht="15.75" customHeight="1" x14ac:dyDescent="0.25">
      <c r="P802" s="382"/>
    </row>
    <row r="803" spans="16:16" ht="15.75" customHeight="1" x14ac:dyDescent="0.25">
      <c r="P803" s="382"/>
    </row>
    <row r="804" spans="16:16" ht="15.75" customHeight="1" x14ac:dyDescent="0.25">
      <c r="P804" s="382"/>
    </row>
    <row r="805" spans="16:16" ht="15.75" customHeight="1" x14ac:dyDescent="0.25">
      <c r="P805" s="382"/>
    </row>
    <row r="806" spans="16:16" ht="15.75" customHeight="1" x14ac:dyDescent="0.25">
      <c r="P806" s="382"/>
    </row>
    <row r="807" spans="16:16" ht="15.75" customHeight="1" x14ac:dyDescent="0.25">
      <c r="P807" s="382"/>
    </row>
    <row r="808" spans="16:16" ht="15.75" customHeight="1" x14ac:dyDescent="0.25">
      <c r="P808" s="382"/>
    </row>
    <row r="809" spans="16:16" ht="15.75" customHeight="1" x14ac:dyDescent="0.25">
      <c r="P809" s="382"/>
    </row>
    <row r="810" spans="16:16" ht="15.75" customHeight="1" x14ac:dyDescent="0.25">
      <c r="P810" s="382"/>
    </row>
    <row r="811" spans="16:16" ht="15.75" customHeight="1" x14ac:dyDescent="0.25">
      <c r="P811" s="382"/>
    </row>
    <row r="812" spans="16:16" ht="15.75" customHeight="1" x14ac:dyDescent="0.25">
      <c r="P812" s="382"/>
    </row>
    <row r="813" spans="16:16" ht="15.75" customHeight="1" x14ac:dyDescent="0.25">
      <c r="P813" s="382"/>
    </row>
    <row r="814" spans="16:16" ht="15.75" customHeight="1" x14ac:dyDescent="0.25">
      <c r="P814" s="382"/>
    </row>
    <row r="815" spans="16:16" ht="15.75" customHeight="1" x14ac:dyDescent="0.25">
      <c r="P815" s="382"/>
    </row>
    <row r="816" spans="16:16" ht="15.75" customHeight="1" x14ac:dyDescent="0.25">
      <c r="P816" s="382"/>
    </row>
    <row r="817" spans="16:16" ht="15.75" customHeight="1" x14ac:dyDescent="0.25">
      <c r="P817" s="382"/>
    </row>
    <row r="818" spans="16:16" ht="15.75" customHeight="1" x14ac:dyDescent="0.25">
      <c r="P818" s="382"/>
    </row>
    <row r="819" spans="16:16" ht="15.75" customHeight="1" x14ac:dyDescent="0.25">
      <c r="P819" s="382"/>
    </row>
    <row r="820" spans="16:16" ht="15.75" customHeight="1" x14ac:dyDescent="0.25">
      <c r="P820" s="382"/>
    </row>
    <row r="821" spans="16:16" ht="15.75" customHeight="1" x14ac:dyDescent="0.25">
      <c r="P821" s="382"/>
    </row>
    <row r="822" spans="16:16" ht="15.75" customHeight="1" x14ac:dyDescent="0.25">
      <c r="P822" s="382"/>
    </row>
    <row r="823" spans="16:16" ht="15.75" customHeight="1" x14ac:dyDescent="0.25">
      <c r="P823" s="382"/>
    </row>
    <row r="824" spans="16:16" ht="15.75" customHeight="1" x14ac:dyDescent="0.25">
      <c r="P824" s="382"/>
    </row>
    <row r="825" spans="16:16" ht="15.75" customHeight="1" x14ac:dyDescent="0.25">
      <c r="P825" s="382"/>
    </row>
    <row r="826" spans="16:16" ht="15.75" customHeight="1" x14ac:dyDescent="0.25">
      <c r="P826" s="382"/>
    </row>
    <row r="827" spans="16:16" ht="15.75" customHeight="1" x14ac:dyDescent="0.25">
      <c r="P827" s="382"/>
    </row>
    <row r="828" spans="16:16" ht="15.75" customHeight="1" x14ac:dyDescent="0.25">
      <c r="P828" s="382"/>
    </row>
    <row r="829" spans="16:16" ht="15.75" customHeight="1" x14ac:dyDescent="0.25">
      <c r="P829" s="382"/>
    </row>
    <row r="830" spans="16:16" ht="15.75" customHeight="1" x14ac:dyDescent="0.25">
      <c r="P830" s="382"/>
    </row>
    <row r="831" spans="16:16" ht="15.75" customHeight="1" x14ac:dyDescent="0.25">
      <c r="P831" s="382"/>
    </row>
    <row r="832" spans="16:16" ht="15.75" customHeight="1" x14ac:dyDescent="0.25">
      <c r="P832" s="382"/>
    </row>
    <row r="833" spans="16:16" ht="15.75" customHeight="1" x14ac:dyDescent="0.25">
      <c r="P833" s="382"/>
    </row>
    <row r="834" spans="16:16" ht="15.75" customHeight="1" x14ac:dyDescent="0.25">
      <c r="P834" s="382"/>
    </row>
    <row r="835" spans="16:16" ht="15.75" customHeight="1" x14ac:dyDescent="0.25">
      <c r="P835" s="382"/>
    </row>
    <row r="836" spans="16:16" ht="15.75" customHeight="1" x14ac:dyDescent="0.25">
      <c r="P836" s="382"/>
    </row>
    <row r="837" spans="16:16" ht="15.75" customHeight="1" x14ac:dyDescent="0.25">
      <c r="P837" s="382"/>
    </row>
    <row r="838" spans="16:16" ht="15.75" customHeight="1" x14ac:dyDescent="0.25">
      <c r="P838" s="382"/>
    </row>
    <row r="839" spans="16:16" ht="15.75" customHeight="1" x14ac:dyDescent="0.25">
      <c r="P839" s="382"/>
    </row>
    <row r="840" spans="16:16" ht="15.75" customHeight="1" x14ac:dyDescent="0.25">
      <c r="P840" s="382"/>
    </row>
    <row r="841" spans="16:16" ht="15.75" customHeight="1" x14ac:dyDescent="0.25">
      <c r="P841" s="382"/>
    </row>
    <row r="842" spans="16:16" ht="15.75" customHeight="1" x14ac:dyDescent="0.25">
      <c r="P842" s="382"/>
    </row>
    <row r="843" spans="16:16" ht="15.75" customHeight="1" x14ac:dyDescent="0.25">
      <c r="P843" s="382"/>
    </row>
    <row r="844" spans="16:16" ht="15.75" customHeight="1" x14ac:dyDescent="0.25">
      <c r="P844" s="382"/>
    </row>
    <row r="845" spans="16:16" ht="15.75" customHeight="1" x14ac:dyDescent="0.25">
      <c r="P845" s="382"/>
    </row>
    <row r="846" spans="16:16" ht="15.75" customHeight="1" x14ac:dyDescent="0.25">
      <c r="P846" s="382"/>
    </row>
    <row r="847" spans="16:16" ht="15.75" customHeight="1" x14ac:dyDescent="0.25">
      <c r="P847" s="382"/>
    </row>
    <row r="848" spans="16:16" ht="15.75" customHeight="1" x14ac:dyDescent="0.25">
      <c r="P848" s="382"/>
    </row>
    <row r="849" spans="16:16" ht="15.75" customHeight="1" x14ac:dyDescent="0.25">
      <c r="P849" s="382"/>
    </row>
    <row r="850" spans="16:16" ht="15.75" customHeight="1" x14ac:dyDescent="0.25">
      <c r="P850" s="382"/>
    </row>
    <row r="851" spans="16:16" ht="15.75" customHeight="1" x14ac:dyDescent="0.25">
      <c r="P851" s="382"/>
    </row>
    <row r="852" spans="16:16" ht="15.75" customHeight="1" x14ac:dyDescent="0.25">
      <c r="P852" s="382"/>
    </row>
    <row r="853" spans="16:16" ht="15.75" customHeight="1" x14ac:dyDescent="0.25">
      <c r="P853" s="382"/>
    </row>
    <row r="854" spans="16:16" ht="15.75" customHeight="1" x14ac:dyDescent="0.25">
      <c r="P854" s="382"/>
    </row>
    <row r="855" spans="16:16" ht="15.75" customHeight="1" x14ac:dyDescent="0.25">
      <c r="P855" s="382"/>
    </row>
    <row r="856" spans="16:16" ht="15.75" customHeight="1" x14ac:dyDescent="0.25">
      <c r="P856" s="382"/>
    </row>
    <row r="857" spans="16:16" ht="15.75" customHeight="1" x14ac:dyDescent="0.25">
      <c r="P857" s="382"/>
    </row>
    <row r="858" spans="16:16" ht="15.75" customHeight="1" x14ac:dyDescent="0.25">
      <c r="P858" s="382"/>
    </row>
    <row r="859" spans="16:16" ht="15.75" customHeight="1" x14ac:dyDescent="0.25">
      <c r="P859" s="382"/>
    </row>
    <row r="860" spans="16:16" ht="15.75" customHeight="1" x14ac:dyDescent="0.25">
      <c r="P860" s="382"/>
    </row>
    <row r="861" spans="16:16" ht="15.75" customHeight="1" x14ac:dyDescent="0.25">
      <c r="P861" s="382"/>
    </row>
    <row r="862" spans="16:16" ht="15.75" customHeight="1" x14ac:dyDescent="0.25">
      <c r="P862" s="382"/>
    </row>
    <row r="863" spans="16:16" ht="15.75" customHeight="1" x14ac:dyDescent="0.25">
      <c r="P863" s="382"/>
    </row>
    <row r="864" spans="16:16" ht="15.75" customHeight="1" x14ac:dyDescent="0.25">
      <c r="P864" s="382"/>
    </row>
    <row r="865" spans="16:16" ht="15.75" customHeight="1" x14ac:dyDescent="0.25">
      <c r="P865" s="382"/>
    </row>
    <row r="866" spans="16:16" ht="15.75" customHeight="1" x14ac:dyDescent="0.25">
      <c r="P866" s="382"/>
    </row>
    <row r="867" spans="16:16" ht="15.75" customHeight="1" x14ac:dyDescent="0.25">
      <c r="P867" s="382"/>
    </row>
    <row r="868" spans="16:16" ht="15.75" customHeight="1" x14ac:dyDescent="0.25">
      <c r="P868" s="382"/>
    </row>
    <row r="869" spans="16:16" ht="15.75" customHeight="1" x14ac:dyDescent="0.25">
      <c r="P869" s="382"/>
    </row>
    <row r="870" spans="16:16" ht="15.75" customHeight="1" x14ac:dyDescent="0.25">
      <c r="P870" s="382"/>
    </row>
    <row r="871" spans="16:16" ht="15.75" customHeight="1" x14ac:dyDescent="0.25">
      <c r="P871" s="382"/>
    </row>
    <row r="872" spans="16:16" ht="15.75" customHeight="1" x14ac:dyDescent="0.25">
      <c r="P872" s="382"/>
    </row>
    <row r="873" spans="16:16" ht="15.75" customHeight="1" x14ac:dyDescent="0.25">
      <c r="P873" s="382"/>
    </row>
    <row r="874" spans="16:16" ht="15.75" customHeight="1" x14ac:dyDescent="0.25">
      <c r="P874" s="382"/>
    </row>
    <row r="875" spans="16:16" ht="15.75" customHeight="1" x14ac:dyDescent="0.25">
      <c r="P875" s="382"/>
    </row>
    <row r="876" spans="16:16" ht="15.75" customHeight="1" x14ac:dyDescent="0.25">
      <c r="P876" s="382"/>
    </row>
    <row r="877" spans="16:16" ht="15.75" customHeight="1" x14ac:dyDescent="0.25">
      <c r="P877" s="382"/>
    </row>
    <row r="878" spans="16:16" ht="15.75" customHeight="1" x14ac:dyDescent="0.25">
      <c r="P878" s="382"/>
    </row>
    <row r="879" spans="16:16" ht="15.75" customHeight="1" x14ac:dyDescent="0.25">
      <c r="P879" s="382"/>
    </row>
    <row r="880" spans="16:16" ht="15.75" customHeight="1" x14ac:dyDescent="0.25">
      <c r="P880" s="382"/>
    </row>
    <row r="881" spans="16:16" ht="15.75" customHeight="1" x14ac:dyDescent="0.25">
      <c r="P881" s="382"/>
    </row>
    <row r="882" spans="16:16" ht="15.75" customHeight="1" x14ac:dyDescent="0.25">
      <c r="P882" s="382"/>
    </row>
    <row r="883" spans="16:16" ht="15.75" customHeight="1" x14ac:dyDescent="0.25">
      <c r="P883" s="382"/>
    </row>
    <row r="884" spans="16:16" ht="15.75" customHeight="1" x14ac:dyDescent="0.25">
      <c r="P884" s="382"/>
    </row>
    <row r="885" spans="16:16" ht="15.75" customHeight="1" x14ac:dyDescent="0.25">
      <c r="P885" s="382"/>
    </row>
    <row r="886" spans="16:16" ht="15.75" customHeight="1" x14ac:dyDescent="0.25">
      <c r="P886" s="382"/>
    </row>
    <row r="887" spans="16:16" ht="15.75" customHeight="1" x14ac:dyDescent="0.25">
      <c r="P887" s="382"/>
    </row>
    <row r="888" spans="16:16" ht="15.75" customHeight="1" x14ac:dyDescent="0.25">
      <c r="P888" s="382"/>
    </row>
    <row r="889" spans="16:16" ht="15.75" customHeight="1" x14ac:dyDescent="0.25">
      <c r="P889" s="382"/>
    </row>
    <row r="890" spans="16:16" ht="15.75" customHeight="1" x14ac:dyDescent="0.25">
      <c r="P890" s="382"/>
    </row>
    <row r="891" spans="16:16" ht="15.75" customHeight="1" x14ac:dyDescent="0.25">
      <c r="P891" s="382"/>
    </row>
    <row r="892" spans="16:16" ht="15.75" customHeight="1" x14ac:dyDescent="0.25">
      <c r="P892" s="382"/>
    </row>
    <row r="893" spans="16:16" ht="15.75" customHeight="1" x14ac:dyDescent="0.25">
      <c r="P893" s="382"/>
    </row>
    <row r="894" spans="16:16" ht="15.75" customHeight="1" x14ac:dyDescent="0.25">
      <c r="P894" s="382"/>
    </row>
    <row r="895" spans="16:16" ht="15.75" customHeight="1" x14ac:dyDescent="0.25">
      <c r="P895" s="382"/>
    </row>
    <row r="896" spans="16:16" ht="15.75" customHeight="1" x14ac:dyDescent="0.25">
      <c r="P896" s="382"/>
    </row>
    <row r="897" spans="16:16" ht="15.75" customHeight="1" x14ac:dyDescent="0.25">
      <c r="P897" s="382"/>
    </row>
    <row r="898" spans="16:16" ht="15.75" customHeight="1" x14ac:dyDescent="0.25">
      <c r="P898" s="382"/>
    </row>
    <row r="899" spans="16:16" ht="15.75" customHeight="1" x14ac:dyDescent="0.25">
      <c r="P899" s="382"/>
    </row>
    <row r="900" spans="16:16" ht="15.75" customHeight="1" x14ac:dyDescent="0.25">
      <c r="P900" s="382"/>
    </row>
    <row r="901" spans="16:16" ht="15.75" customHeight="1" x14ac:dyDescent="0.25">
      <c r="P901" s="382"/>
    </row>
    <row r="902" spans="16:16" ht="15.75" customHeight="1" x14ac:dyDescent="0.25">
      <c r="P902" s="382"/>
    </row>
    <row r="903" spans="16:16" ht="15.75" customHeight="1" x14ac:dyDescent="0.25">
      <c r="P903" s="382"/>
    </row>
    <row r="904" spans="16:16" ht="15.75" customHeight="1" x14ac:dyDescent="0.25">
      <c r="P904" s="382"/>
    </row>
    <row r="905" spans="16:16" ht="15.75" customHeight="1" x14ac:dyDescent="0.25">
      <c r="P905" s="382"/>
    </row>
    <row r="906" spans="16:16" ht="15.75" customHeight="1" x14ac:dyDescent="0.25">
      <c r="P906" s="382"/>
    </row>
    <row r="907" spans="16:16" ht="15.75" customHeight="1" x14ac:dyDescent="0.25">
      <c r="P907" s="382"/>
    </row>
    <row r="908" spans="16:16" ht="15.75" customHeight="1" x14ac:dyDescent="0.25">
      <c r="P908" s="382"/>
    </row>
    <row r="909" spans="16:16" ht="15.75" customHeight="1" x14ac:dyDescent="0.25">
      <c r="P909" s="382"/>
    </row>
    <row r="910" spans="16:16" ht="15.75" customHeight="1" x14ac:dyDescent="0.25">
      <c r="P910" s="382"/>
    </row>
    <row r="911" spans="16:16" ht="15.75" customHeight="1" x14ac:dyDescent="0.25">
      <c r="P911" s="382"/>
    </row>
    <row r="912" spans="16:16" ht="15.75" customHeight="1" x14ac:dyDescent="0.25">
      <c r="P912" s="382"/>
    </row>
    <row r="913" spans="16:16" ht="15.75" customHeight="1" x14ac:dyDescent="0.25">
      <c r="P913" s="382"/>
    </row>
    <row r="914" spans="16:16" ht="15.75" customHeight="1" x14ac:dyDescent="0.25">
      <c r="P914" s="382"/>
    </row>
    <row r="915" spans="16:16" ht="15.75" customHeight="1" x14ac:dyDescent="0.25">
      <c r="P915" s="382"/>
    </row>
    <row r="916" spans="16:16" ht="15.75" customHeight="1" x14ac:dyDescent="0.25">
      <c r="P916" s="382"/>
    </row>
    <row r="917" spans="16:16" ht="15.75" customHeight="1" x14ac:dyDescent="0.25">
      <c r="P917" s="382"/>
    </row>
    <row r="918" spans="16:16" ht="15.75" customHeight="1" x14ac:dyDescent="0.25">
      <c r="P918" s="382"/>
    </row>
    <row r="919" spans="16:16" ht="15.75" customHeight="1" x14ac:dyDescent="0.25">
      <c r="P919" s="382"/>
    </row>
    <row r="920" spans="16:16" ht="15.75" customHeight="1" x14ac:dyDescent="0.25">
      <c r="P920" s="382"/>
    </row>
    <row r="921" spans="16:16" ht="15.75" customHeight="1" x14ac:dyDescent="0.25">
      <c r="P921" s="382"/>
    </row>
    <row r="922" spans="16:16" ht="15.75" customHeight="1" x14ac:dyDescent="0.25">
      <c r="P922" s="382"/>
    </row>
    <row r="923" spans="16:16" ht="15.75" customHeight="1" x14ac:dyDescent="0.25">
      <c r="P923" s="382"/>
    </row>
    <row r="924" spans="16:16" ht="15.75" customHeight="1" x14ac:dyDescent="0.25">
      <c r="P924" s="382"/>
    </row>
    <row r="925" spans="16:16" ht="15.75" customHeight="1" x14ac:dyDescent="0.25">
      <c r="P925" s="382"/>
    </row>
    <row r="926" spans="16:16" ht="15.75" customHeight="1" x14ac:dyDescent="0.25">
      <c r="P926" s="382"/>
    </row>
    <row r="927" spans="16:16" ht="15.75" customHeight="1" x14ac:dyDescent="0.25">
      <c r="P927" s="382"/>
    </row>
    <row r="928" spans="16:16" ht="15.75" customHeight="1" x14ac:dyDescent="0.25">
      <c r="P928" s="382"/>
    </row>
    <row r="929" spans="16:16" ht="15.75" customHeight="1" x14ac:dyDescent="0.25">
      <c r="P929" s="382"/>
    </row>
    <row r="930" spans="16:16" ht="15.75" customHeight="1" x14ac:dyDescent="0.25">
      <c r="P930" s="382"/>
    </row>
    <row r="931" spans="16:16" ht="15.75" customHeight="1" x14ac:dyDescent="0.25">
      <c r="P931" s="382"/>
    </row>
    <row r="932" spans="16:16" ht="15.75" customHeight="1" x14ac:dyDescent="0.25">
      <c r="P932" s="382"/>
    </row>
    <row r="933" spans="16:16" ht="15.75" customHeight="1" x14ac:dyDescent="0.25">
      <c r="P933" s="382"/>
    </row>
    <row r="934" spans="16:16" ht="15.75" customHeight="1" x14ac:dyDescent="0.25">
      <c r="P934" s="382"/>
    </row>
    <row r="935" spans="16:16" ht="15.75" customHeight="1" x14ac:dyDescent="0.25">
      <c r="P935" s="382"/>
    </row>
    <row r="936" spans="16:16" ht="15.75" customHeight="1" x14ac:dyDescent="0.25">
      <c r="P936" s="382"/>
    </row>
    <row r="937" spans="16:16" ht="15.75" customHeight="1" x14ac:dyDescent="0.25">
      <c r="P937" s="382"/>
    </row>
    <row r="938" spans="16:16" ht="15.75" customHeight="1" x14ac:dyDescent="0.25">
      <c r="P938" s="382"/>
    </row>
    <row r="939" spans="16:16" ht="15.75" customHeight="1" x14ac:dyDescent="0.25">
      <c r="P939" s="382"/>
    </row>
    <row r="940" spans="16:16" ht="15.75" customHeight="1" x14ac:dyDescent="0.25">
      <c r="P940" s="382"/>
    </row>
    <row r="941" spans="16:16" ht="15.75" customHeight="1" x14ac:dyDescent="0.25">
      <c r="P941" s="382"/>
    </row>
    <row r="942" spans="16:16" ht="15.75" customHeight="1" x14ac:dyDescent="0.25">
      <c r="P942" s="382"/>
    </row>
    <row r="943" spans="16:16" ht="15.75" customHeight="1" x14ac:dyDescent="0.25">
      <c r="P943" s="382"/>
    </row>
    <row r="944" spans="16:16" ht="15.75" customHeight="1" x14ac:dyDescent="0.25">
      <c r="P944" s="382"/>
    </row>
    <row r="945" spans="16:16" ht="15.75" customHeight="1" x14ac:dyDescent="0.25">
      <c r="P945" s="382"/>
    </row>
    <row r="946" spans="16:16" ht="15.75" customHeight="1" x14ac:dyDescent="0.25">
      <c r="P946" s="382"/>
    </row>
    <row r="947" spans="16:16" ht="15.75" customHeight="1" x14ac:dyDescent="0.25">
      <c r="P947" s="382"/>
    </row>
    <row r="948" spans="16:16" ht="15.75" customHeight="1" x14ac:dyDescent="0.25">
      <c r="P948" s="382"/>
    </row>
    <row r="949" spans="16:16" ht="15.75" customHeight="1" x14ac:dyDescent="0.25">
      <c r="P949" s="382"/>
    </row>
    <row r="950" spans="16:16" ht="15.75" customHeight="1" x14ac:dyDescent="0.25">
      <c r="P950" s="382"/>
    </row>
    <row r="951" spans="16:16" ht="15.75" customHeight="1" x14ac:dyDescent="0.25">
      <c r="P951" s="382"/>
    </row>
    <row r="952" spans="16:16" ht="15.75" customHeight="1" x14ac:dyDescent="0.25">
      <c r="P952" s="382"/>
    </row>
    <row r="953" spans="16:16" ht="15.75" customHeight="1" x14ac:dyDescent="0.25">
      <c r="P953" s="382"/>
    </row>
    <row r="954" spans="16:16" ht="15.75" customHeight="1" x14ac:dyDescent="0.25">
      <c r="P954" s="382"/>
    </row>
    <row r="955" spans="16:16" ht="15.75" customHeight="1" x14ac:dyDescent="0.25">
      <c r="P955" s="382"/>
    </row>
    <row r="956" spans="16:16" ht="15.75" customHeight="1" x14ac:dyDescent="0.25">
      <c r="P956" s="382"/>
    </row>
    <row r="957" spans="16:16" ht="15.75" customHeight="1" x14ac:dyDescent="0.25">
      <c r="P957" s="382"/>
    </row>
    <row r="958" spans="16:16" ht="15.75" customHeight="1" x14ac:dyDescent="0.25">
      <c r="P958" s="382"/>
    </row>
    <row r="959" spans="16:16" ht="15.75" customHeight="1" x14ac:dyDescent="0.25">
      <c r="P959" s="382"/>
    </row>
    <row r="960" spans="16:16" ht="15.75" customHeight="1" x14ac:dyDescent="0.25">
      <c r="P960" s="382"/>
    </row>
    <row r="961" spans="16:16" ht="15.75" customHeight="1" x14ac:dyDescent="0.25">
      <c r="P961" s="382"/>
    </row>
    <row r="962" spans="16:16" ht="15.75" customHeight="1" x14ac:dyDescent="0.25">
      <c r="P962" s="382"/>
    </row>
    <row r="963" spans="16:16" ht="15.75" customHeight="1" x14ac:dyDescent="0.25">
      <c r="P963" s="382"/>
    </row>
    <row r="964" spans="16:16" ht="15.75" customHeight="1" x14ac:dyDescent="0.25">
      <c r="P964" s="382"/>
    </row>
    <row r="965" spans="16:16" ht="15.75" customHeight="1" x14ac:dyDescent="0.25">
      <c r="P965" s="382"/>
    </row>
    <row r="966" spans="16:16" ht="15.75" customHeight="1" x14ac:dyDescent="0.25">
      <c r="P966" s="382"/>
    </row>
    <row r="967" spans="16:16" ht="15.75" customHeight="1" x14ac:dyDescent="0.25">
      <c r="P967" s="382"/>
    </row>
    <row r="968" spans="16:16" ht="15.75" customHeight="1" x14ac:dyDescent="0.25">
      <c r="P968" s="382"/>
    </row>
    <row r="969" spans="16:16" ht="15.75" customHeight="1" x14ac:dyDescent="0.25">
      <c r="P969" s="382"/>
    </row>
    <row r="970" spans="16:16" ht="15.75" customHeight="1" x14ac:dyDescent="0.25">
      <c r="P970" s="382"/>
    </row>
    <row r="971" spans="16:16" ht="15.75" customHeight="1" x14ac:dyDescent="0.25">
      <c r="P971" s="382"/>
    </row>
    <row r="972" spans="16:16" ht="15.75" customHeight="1" x14ac:dyDescent="0.25">
      <c r="P972" s="382"/>
    </row>
    <row r="973" spans="16:16" ht="15.75" customHeight="1" x14ac:dyDescent="0.25">
      <c r="P973" s="382"/>
    </row>
    <row r="974" spans="16:16" ht="15.75" customHeight="1" x14ac:dyDescent="0.25">
      <c r="P974" s="382"/>
    </row>
    <row r="975" spans="16:16" ht="15.75" customHeight="1" x14ac:dyDescent="0.25">
      <c r="P975" s="382"/>
    </row>
    <row r="976" spans="16:16" ht="15.75" customHeight="1" x14ac:dyDescent="0.25">
      <c r="P976" s="382"/>
    </row>
    <row r="977" spans="16:16" ht="15.75" customHeight="1" x14ac:dyDescent="0.25">
      <c r="P977" s="382"/>
    </row>
    <row r="978" spans="16:16" ht="15.75" customHeight="1" x14ac:dyDescent="0.25">
      <c r="P978" s="382"/>
    </row>
    <row r="979" spans="16:16" ht="15.75" customHeight="1" x14ac:dyDescent="0.25">
      <c r="P979" s="382"/>
    </row>
    <row r="980" spans="16:16" ht="15.75" customHeight="1" x14ac:dyDescent="0.25">
      <c r="P980" s="382"/>
    </row>
    <row r="981" spans="16:16" ht="15.75" customHeight="1" x14ac:dyDescent="0.25">
      <c r="P981" s="382"/>
    </row>
    <row r="982" spans="16:16" ht="15.75" customHeight="1" x14ac:dyDescent="0.25">
      <c r="P982" s="382"/>
    </row>
    <row r="983" spans="16:16" ht="15.75" customHeight="1" x14ac:dyDescent="0.25">
      <c r="P983" s="382"/>
    </row>
    <row r="984" spans="16:16" ht="15.75" customHeight="1" x14ac:dyDescent="0.25">
      <c r="P984" s="382"/>
    </row>
    <row r="985" spans="16:16" ht="15.75" customHeight="1" x14ac:dyDescent="0.25">
      <c r="P985" s="382"/>
    </row>
    <row r="986" spans="16:16" ht="15.75" customHeight="1" x14ac:dyDescent="0.25">
      <c r="P986" s="382"/>
    </row>
    <row r="987" spans="16:16" ht="15.75" customHeight="1" x14ac:dyDescent="0.25">
      <c r="P987" s="382"/>
    </row>
    <row r="988" spans="16:16" ht="15.75" customHeight="1" x14ac:dyDescent="0.25">
      <c r="P988" s="382"/>
    </row>
    <row r="989" spans="16:16" ht="15.75" customHeight="1" x14ac:dyDescent="0.25">
      <c r="P989" s="382"/>
    </row>
    <row r="990" spans="16:16" ht="15.75" customHeight="1" x14ac:dyDescent="0.25">
      <c r="P990" s="382"/>
    </row>
    <row r="991" spans="16:16" ht="15.75" customHeight="1" x14ac:dyDescent="0.25">
      <c r="P991" s="382"/>
    </row>
    <row r="992" spans="16:16" ht="15.75" customHeight="1" x14ac:dyDescent="0.25">
      <c r="P992" s="382"/>
    </row>
    <row r="993" spans="16:16" ht="15.75" customHeight="1" x14ac:dyDescent="0.25">
      <c r="P993" s="382"/>
    </row>
    <row r="994" spans="16:16" ht="15.75" customHeight="1" x14ac:dyDescent="0.25">
      <c r="P994" s="382"/>
    </row>
    <row r="995" spans="16:16" ht="15.75" customHeight="1" x14ac:dyDescent="0.25">
      <c r="P995" s="382"/>
    </row>
    <row r="996" spans="16:16" ht="15.75" customHeight="1" x14ac:dyDescent="0.25">
      <c r="P996" s="382"/>
    </row>
    <row r="997" spans="16:16" ht="15.75" customHeight="1" x14ac:dyDescent="0.25">
      <c r="P997" s="382"/>
    </row>
    <row r="998" spans="16:16" ht="15.75" customHeight="1" x14ac:dyDescent="0.25">
      <c r="P998" s="382"/>
    </row>
    <row r="999" spans="16:16" ht="15.75" customHeight="1" x14ac:dyDescent="0.25">
      <c r="P999" s="382"/>
    </row>
    <row r="1000" spans="16:16" ht="15.75" customHeight="1" x14ac:dyDescent="0.25">
      <c r="P1000" s="382"/>
    </row>
  </sheetData>
  <mergeCells count="1">
    <mergeCell ref="D2:G2"/>
  </mergeCells>
  <pageMargins left="0.7" right="0.7" top="0.75" bottom="0.75" header="0.511811023622047" footer="0.511811023622047"/>
  <pageSetup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98"/>
  <sheetViews>
    <sheetView zoomScale="150" zoomScaleNormal="150" workbookViewId="0">
      <selection activeCell="B4" sqref="B4"/>
    </sheetView>
  </sheetViews>
  <sheetFormatPr baseColWidth="10" defaultColWidth="14.7109375" defaultRowHeight="15" x14ac:dyDescent="0.25"/>
  <cols>
    <col min="1" max="1" width="6.7109375" customWidth="1"/>
    <col min="2" max="2" width="154" customWidth="1"/>
    <col min="3" max="3" width="37.42578125" customWidth="1"/>
    <col min="4" max="4" width="10.7109375" customWidth="1"/>
    <col min="5" max="5" width="12.7109375" customWidth="1"/>
    <col min="6" max="26" width="10.7109375" customWidth="1"/>
  </cols>
  <sheetData>
    <row r="1" spans="1:5" ht="34.5" customHeight="1" x14ac:dyDescent="0.25">
      <c r="A1" s="384" t="s">
        <v>413</v>
      </c>
      <c r="B1" s="384" t="s">
        <v>414</v>
      </c>
      <c r="C1" s="385" t="s">
        <v>415</v>
      </c>
    </row>
    <row r="2" spans="1:5" ht="69.95" customHeight="1" x14ac:dyDescent="0.25">
      <c r="A2" s="386"/>
      <c r="B2" s="387" t="s">
        <v>80</v>
      </c>
      <c r="C2" s="388">
        <v>26989948</v>
      </c>
    </row>
    <row r="3" spans="1:5" ht="83.85" customHeight="1" x14ac:dyDescent="0.25">
      <c r="A3" s="389">
        <v>1</v>
      </c>
      <c r="B3" s="390" t="s">
        <v>147</v>
      </c>
      <c r="C3" s="391">
        <f>'Matriz planificación 2023'!BF62</f>
        <v>851133.39999999991</v>
      </c>
    </row>
    <row r="4" spans="1:5" ht="83.85" customHeight="1" x14ac:dyDescent="0.25">
      <c r="A4" s="389">
        <v>2</v>
      </c>
      <c r="B4" s="392" t="s">
        <v>416</v>
      </c>
      <c r="C4" s="391">
        <f>'Matriz planificación 2023'!BF76</f>
        <v>12769982.5</v>
      </c>
    </row>
    <row r="5" spans="1:5" ht="69.95" customHeight="1" x14ac:dyDescent="0.25">
      <c r="A5" s="393">
        <v>3</v>
      </c>
      <c r="B5" s="394" t="s">
        <v>182</v>
      </c>
      <c r="C5" s="395">
        <f>'Matriz planificación 2023'!BF106</f>
        <v>0</v>
      </c>
    </row>
    <row r="6" spans="1:5" ht="74.650000000000006" customHeight="1" x14ac:dyDescent="0.25">
      <c r="A6" s="393">
        <v>4</v>
      </c>
      <c r="B6" s="394" t="s">
        <v>196</v>
      </c>
      <c r="C6" s="395">
        <f>'Matriz planificación 2023'!BF113</f>
        <v>359525.5</v>
      </c>
    </row>
    <row r="7" spans="1:5" ht="47.1" customHeight="1" x14ac:dyDescent="0.25">
      <c r="A7" s="393">
        <v>5</v>
      </c>
      <c r="B7" s="394" t="s">
        <v>210</v>
      </c>
      <c r="C7" s="395">
        <v>0</v>
      </c>
    </row>
    <row r="8" spans="1:5" ht="70.150000000000006" customHeight="1" x14ac:dyDescent="0.25">
      <c r="A8" s="393">
        <v>7</v>
      </c>
      <c r="B8" s="396" t="s">
        <v>224</v>
      </c>
      <c r="C8" s="395">
        <v>703775</v>
      </c>
    </row>
    <row r="9" spans="1:5" ht="61.15" customHeight="1" x14ac:dyDescent="0.25">
      <c r="A9" s="393">
        <v>8</v>
      </c>
      <c r="B9" s="396" t="s">
        <v>417</v>
      </c>
      <c r="C9" s="397">
        <v>135700</v>
      </c>
    </row>
    <row r="10" spans="1:5" ht="66.599999999999994" customHeight="1" x14ac:dyDescent="0.25">
      <c r="A10" s="393">
        <v>9</v>
      </c>
      <c r="B10" s="398" t="s">
        <v>418</v>
      </c>
      <c r="C10" s="397">
        <f>'Matriz planificación 2023'!BF153</f>
        <v>0</v>
      </c>
    </row>
    <row r="11" spans="1:5" ht="75.75" customHeight="1" x14ac:dyDescent="0.25">
      <c r="A11" s="393">
        <v>10</v>
      </c>
      <c r="B11" s="399" t="s">
        <v>249</v>
      </c>
      <c r="C11" s="397">
        <f>'Matriz planificación 2023'!BF159</f>
        <v>0</v>
      </c>
    </row>
    <row r="12" spans="1:5" ht="51" customHeight="1" x14ac:dyDescent="0.25">
      <c r="A12" s="393">
        <v>11</v>
      </c>
      <c r="B12" s="49" t="s">
        <v>419</v>
      </c>
      <c r="C12" s="397">
        <f>'Matriz planificación 2023'!BF32</f>
        <v>8788730.9100000001</v>
      </c>
    </row>
    <row r="13" spans="1:5" ht="51" customHeight="1" x14ac:dyDescent="0.25">
      <c r="A13" s="393">
        <v>12</v>
      </c>
      <c r="B13" s="400" t="s">
        <v>254</v>
      </c>
      <c r="C13" s="397">
        <f>'Matriz planificación 2023'!BF162</f>
        <v>452748.75</v>
      </c>
    </row>
    <row r="14" spans="1:5" ht="48.6" customHeight="1" x14ac:dyDescent="0.25">
      <c r="A14" s="401">
        <v>13</v>
      </c>
      <c r="B14" s="400" t="s">
        <v>267</v>
      </c>
      <c r="C14" s="402">
        <v>1171355</v>
      </c>
    </row>
    <row r="15" spans="1:5" ht="26.25" customHeight="1" x14ac:dyDescent="0.35">
      <c r="A15" s="403"/>
      <c r="B15" s="404" t="s">
        <v>420</v>
      </c>
      <c r="C15" s="405">
        <f>C14+C13+C12+C9+C8+C6+C5+C4+C3+C2</f>
        <v>52222899.060000002</v>
      </c>
    </row>
    <row r="16" spans="1:5" x14ac:dyDescent="0.25">
      <c r="C16" s="286"/>
      <c r="E16" s="286"/>
    </row>
    <row r="17" spans="3:5" x14ac:dyDescent="0.25">
      <c r="C17" s="286"/>
      <c r="E17" s="286"/>
    </row>
    <row r="18" spans="3:5" x14ac:dyDescent="0.25">
      <c r="C18" s="286"/>
      <c r="E18" s="286"/>
    </row>
    <row r="19" spans="3:5" ht="15.75" customHeight="1" x14ac:dyDescent="0.25">
      <c r="C19" s="286"/>
    </row>
    <row r="20" spans="3:5" ht="15.75" customHeight="1" x14ac:dyDescent="0.25">
      <c r="C20" s="286"/>
    </row>
    <row r="21" spans="3:5" ht="15.75" customHeight="1" x14ac:dyDescent="0.25">
      <c r="C21" s="286"/>
    </row>
    <row r="22" spans="3:5" ht="15.75" customHeight="1" x14ac:dyDescent="0.25">
      <c r="C22" s="286"/>
    </row>
    <row r="23" spans="3:5" ht="15.75" customHeight="1" x14ac:dyDescent="0.25">
      <c r="C23" s="286"/>
    </row>
    <row r="24" spans="3:5" ht="15.75" customHeight="1" x14ac:dyDescent="0.25">
      <c r="C24" s="286"/>
    </row>
    <row r="25" spans="3:5" ht="15.75" customHeight="1" x14ac:dyDescent="0.25">
      <c r="C25" s="286"/>
    </row>
    <row r="26" spans="3:5" ht="15.75" customHeight="1" x14ac:dyDescent="0.25">
      <c r="C26" s="286"/>
    </row>
    <row r="27" spans="3:5" ht="15.75" customHeight="1" x14ac:dyDescent="0.25">
      <c r="C27" s="286"/>
    </row>
    <row r="28" spans="3:5" ht="15.75" customHeight="1" x14ac:dyDescent="0.25"/>
    <row r="29" spans="3:5" ht="15.75" customHeight="1" x14ac:dyDescent="0.25"/>
    <row r="30" spans="3:5" ht="15.75" customHeight="1" x14ac:dyDescent="0.25"/>
    <row r="31" spans="3:5" ht="15.75" customHeight="1" x14ac:dyDescent="0.25"/>
    <row r="32" spans="3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pageMargins left="0.7" right="0.7" top="0.75" bottom="0.75" header="0.511811023622047" footer="0.511811023622047"/>
  <pageSetup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zoomScale="150" zoomScaleNormal="150" workbookViewId="0"/>
  </sheetViews>
  <sheetFormatPr baseColWidth="10" defaultColWidth="14.7109375" defaultRowHeight="15" outlineLevelRow="6" x14ac:dyDescent="0.25"/>
  <cols>
    <col min="2" max="2" width="10.140625" customWidth="1"/>
    <col min="3" max="3" width="18" customWidth="1"/>
    <col min="4" max="4" width="16.28515625" customWidth="1"/>
    <col min="5" max="5" width="15" customWidth="1"/>
    <col min="6" max="6" width="15.28515625" customWidth="1"/>
    <col min="8" max="8" width="15" customWidth="1"/>
    <col min="9" max="9" width="14.140625" customWidth="1"/>
    <col min="11" max="11" width="14" customWidth="1"/>
    <col min="12" max="12" width="16.5703125" customWidth="1"/>
    <col min="13" max="13" width="13.85546875" customWidth="1"/>
    <col min="14" max="14" width="15.42578125" customWidth="1"/>
    <col min="15" max="15" width="13.28515625" customWidth="1"/>
    <col min="16" max="16" width="13" customWidth="1"/>
    <col min="17" max="17" width="13.7109375" customWidth="1"/>
    <col min="18" max="18" width="15" customWidth="1"/>
    <col min="19" max="26" width="9.140625" customWidth="1"/>
  </cols>
  <sheetData>
    <row r="1" spans="1:26" ht="66.75" customHeight="1" x14ac:dyDescent="0.25">
      <c r="A1" s="406" t="s">
        <v>361</v>
      </c>
      <c r="B1" s="407" t="s">
        <v>289</v>
      </c>
      <c r="C1" s="407" t="s">
        <v>290</v>
      </c>
      <c r="D1" s="408" t="s">
        <v>362</v>
      </c>
      <c r="E1" s="409" t="s">
        <v>421</v>
      </c>
      <c r="F1" s="410" t="s">
        <v>422</v>
      </c>
      <c r="G1" s="408" t="s">
        <v>423</v>
      </c>
      <c r="H1" s="408" t="s">
        <v>424</v>
      </c>
      <c r="I1" s="408" t="s">
        <v>425</v>
      </c>
      <c r="J1" s="408" t="s">
        <v>426</v>
      </c>
      <c r="K1" s="408" t="s">
        <v>427</v>
      </c>
      <c r="L1" s="408" t="s">
        <v>428</v>
      </c>
      <c r="M1" s="408" t="s">
        <v>429</v>
      </c>
      <c r="N1" s="408" t="s">
        <v>430</v>
      </c>
      <c r="O1" s="408" t="s">
        <v>431</v>
      </c>
      <c r="P1" s="408" t="s">
        <v>432</v>
      </c>
      <c r="Q1" s="408" t="s">
        <v>433</v>
      </c>
      <c r="R1" s="408" t="s">
        <v>367</v>
      </c>
    </row>
    <row r="2" spans="1:26" ht="54.75" hidden="1" customHeight="1" outlineLevel="6" x14ac:dyDescent="0.25">
      <c r="A2" s="541">
        <v>200</v>
      </c>
      <c r="B2" s="411">
        <v>23200</v>
      </c>
      <c r="C2" s="412" t="s">
        <v>434</v>
      </c>
      <c r="D2" s="413">
        <v>49600</v>
      </c>
      <c r="E2" s="414">
        <v>0</v>
      </c>
      <c r="F2" s="414">
        <v>0</v>
      </c>
      <c r="G2" s="414">
        <v>49600</v>
      </c>
      <c r="H2" s="414">
        <v>0</v>
      </c>
      <c r="I2" s="414">
        <v>0</v>
      </c>
      <c r="J2" s="414">
        <v>0</v>
      </c>
      <c r="K2" s="414">
        <v>0</v>
      </c>
      <c r="L2" s="414">
        <v>0</v>
      </c>
      <c r="M2" s="414">
        <v>0</v>
      </c>
      <c r="N2" s="414">
        <v>0</v>
      </c>
      <c r="O2" s="414">
        <v>0</v>
      </c>
      <c r="P2" s="414">
        <v>0</v>
      </c>
      <c r="Q2" s="414">
        <v>0</v>
      </c>
      <c r="R2" s="414">
        <f t="shared" ref="R2:R8" si="0">SUM(E2:Q2)</f>
        <v>49600</v>
      </c>
    </row>
    <row r="3" spans="1:26" ht="93" hidden="1" customHeight="1" outlineLevel="6" x14ac:dyDescent="0.25">
      <c r="A3" s="541"/>
      <c r="B3" s="415">
        <v>24710</v>
      </c>
      <c r="C3" s="416" t="s">
        <v>323</v>
      </c>
      <c r="D3" s="417">
        <v>2000000</v>
      </c>
      <c r="E3" s="414">
        <v>0</v>
      </c>
      <c r="F3" s="414">
        <v>0</v>
      </c>
      <c r="G3" s="414">
        <v>0</v>
      </c>
      <c r="H3" s="414">
        <v>0</v>
      </c>
      <c r="I3" s="414">
        <v>0</v>
      </c>
      <c r="J3" s="418">
        <v>0</v>
      </c>
      <c r="K3" s="418">
        <v>994000</v>
      </c>
      <c r="L3" s="418">
        <v>520000</v>
      </c>
      <c r="M3" s="418">
        <v>486000</v>
      </c>
      <c r="N3" s="414">
        <v>0</v>
      </c>
      <c r="O3" s="414">
        <v>0</v>
      </c>
      <c r="P3" s="414">
        <v>0</v>
      </c>
      <c r="Q3" s="414">
        <v>0</v>
      </c>
      <c r="R3" s="418">
        <f t="shared" si="0"/>
        <v>2000000</v>
      </c>
    </row>
    <row r="4" spans="1:26" ht="28.5" hidden="1" customHeight="1" outlineLevel="6" x14ac:dyDescent="0.25">
      <c r="A4" s="541"/>
      <c r="B4" s="415">
        <v>25100</v>
      </c>
      <c r="C4" s="416" t="s">
        <v>325</v>
      </c>
      <c r="D4" s="417">
        <v>300000</v>
      </c>
      <c r="E4" s="414">
        <v>0</v>
      </c>
      <c r="F4" s="414">
        <v>0</v>
      </c>
      <c r="G4" s="419"/>
      <c r="H4" s="414">
        <v>0</v>
      </c>
      <c r="I4" s="414">
        <v>0</v>
      </c>
      <c r="J4" s="414">
        <v>0</v>
      </c>
      <c r="K4" s="418">
        <v>300000</v>
      </c>
      <c r="L4" s="414">
        <v>0</v>
      </c>
      <c r="M4" s="414">
        <v>0</v>
      </c>
      <c r="N4" s="414">
        <v>0</v>
      </c>
      <c r="O4" s="414">
        <v>0</v>
      </c>
      <c r="P4" s="414">
        <v>0</v>
      </c>
      <c r="Q4" s="414">
        <v>0</v>
      </c>
      <c r="R4" s="418">
        <f t="shared" si="0"/>
        <v>300000</v>
      </c>
    </row>
    <row r="5" spans="1:26" ht="52.5" hidden="1" customHeight="1" outlineLevel="6" x14ac:dyDescent="0.25">
      <c r="A5" s="541"/>
      <c r="B5" s="415">
        <v>25300</v>
      </c>
      <c r="C5" s="416" t="s">
        <v>327</v>
      </c>
      <c r="D5" s="417">
        <v>961381</v>
      </c>
      <c r="E5" s="414">
        <v>0</v>
      </c>
      <c r="F5" s="414">
        <v>0</v>
      </c>
      <c r="G5" s="414">
        <v>0</v>
      </c>
      <c r="H5" s="414">
        <v>0</v>
      </c>
      <c r="I5" s="414">
        <v>0</v>
      </c>
      <c r="J5" s="418">
        <v>0</v>
      </c>
      <c r="K5" s="418">
        <v>350000</v>
      </c>
      <c r="L5" s="418">
        <v>293381</v>
      </c>
      <c r="M5" s="418">
        <v>150000</v>
      </c>
      <c r="N5" s="418">
        <v>118000</v>
      </c>
      <c r="O5" s="418">
        <v>50000</v>
      </c>
      <c r="P5" s="414">
        <v>0</v>
      </c>
      <c r="Q5" s="414">
        <v>0</v>
      </c>
      <c r="R5" s="418">
        <f t="shared" si="0"/>
        <v>961381</v>
      </c>
    </row>
    <row r="6" spans="1:26" ht="21.75" hidden="1" customHeight="1" outlineLevel="6" x14ac:dyDescent="0.25">
      <c r="A6" s="541"/>
      <c r="B6" s="415">
        <v>26110</v>
      </c>
      <c r="C6" s="416" t="s">
        <v>117</v>
      </c>
      <c r="D6" s="417">
        <v>153550</v>
      </c>
      <c r="E6" s="414">
        <v>0</v>
      </c>
      <c r="F6" s="414">
        <v>0</v>
      </c>
      <c r="G6" s="414">
        <v>0</v>
      </c>
      <c r="H6" s="418">
        <v>27550</v>
      </c>
      <c r="I6" s="419"/>
      <c r="J6" s="414">
        <v>0</v>
      </c>
      <c r="K6" s="418">
        <v>36000</v>
      </c>
      <c r="L6" s="418">
        <v>36000</v>
      </c>
      <c r="M6" s="418">
        <v>18000</v>
      </c>
      <c r="N6" s="414">
        <v>0</v>
      </c>
      <c r="O6" s="419"/>
      <c r="P6" s="414">
        <v>0</v>
      </c>
      <c r="Q6" s="418">
        <v>36000</v>
      </c>
      <c r="R6" s="418">
        <f t="shared" si="0"/>
        <v>153550</v>
      </c>
    </row>
    <row r="7" spans="1:26" ht="28.5" hidden="1" customHeight="1" outlineLevel="6" x14ac:dyDescent="0.25">
      <c r="A7" s="541"/>
      <c r="B7" s="415">
        <v>26210</v>
      </c>
      <c r="C7" s="416" t="s">
        <v>118</v>
      </c>
      <c r="D7" s="417">
        <v>1182157</v>
      </c>
      <c r="E7" s="414">
        <v>0</v>
      </c>
      <c r="F7" s="414">
        <v>0</v>
      </c>
      <c r="G7" s="414">
        <v>0</v>
      </c>
      <c r="H7" s="414">
        <v>0</v>
      </c>
      <c r="I7" s="418">
        <v>121406.25</v>
      </c>
      <c r="J7" s="414">
        <v>0</v>
      </c>
      <c r="K7" s="418">
        <v>291407</v>
      </c>
      <c r="L7" s="418">
        <v>306281.25</v>
      </c>
      <c r="M7" s="418">
        <v>198156.25</v>
      </c>
      <c r="N7" s="414">
        <v>0</v>
      </c>
      <c r="O7" s="418">
        <v>121406.25</v>
      </c>
      <c r="P7" s="414">
        <v>0</v>
      </c>
      <c r="Q7" s="418">
        <v>143500</v>
      </c>
      <c r="R7" s="418">
        <f t="shared" si="0"/>
        <v>1182157</v>
      </c>
    </row>
    <row r="8" spans="1:26" ht="28.5" hidden="1" customHeight="1" outlineLevel="6" x14ac:dyDescent="0.25">
      <c r="A8" s="541"/>
      <c r="B8" s="420">
        <v>29100</v>
      </c>
      <c r="C8" s="421" t="s">
        <v>119</v>
      </c>
      <c r="D8" s="422">
        <v>27200</v>
      </c>
      <c r="E8" s="414">
        <v>0</v>
      </c>
      <c r="F8" s="414">
        <v>0</v>
      </c>
      <c r="G8" s="414">
        <v>0</v>
      </c>
      <c r="H8" s="423">
        <v>27200</v>
      </c>
      <c r="I8" s="424"/>
      <c r="J8" s="414">
        <v>0</v>
      </c>
      <c r="K8" s="414">
        <v>0</v>
      </c>
      <c r="L8" s="414">
        <v>0</v>
      </c>
      <c r="M8" s="414">
        <v>0</v>
      </c>
      <c r="N8" s="414">
        <v>0</v>
      </c>
      <c r="O8" s="414">
        <v>0</v>
      </c>
      <c r="P8" s="414">
        <v>0</v>
      </c>
      <c r="Q8" s="424"/>
      <c r="R8" s="418">
        <f t="shared" si="0"/>
        <v>27200</v>
      </c>
    </row>
    <row r="9" spans="1:26" hidden="1" outlineLevel="5" collapsed="1" x14ac:dyDescent="0.25">
      <c r="A9" s="425">
        <f>D9</f>
        <v>4673888</v>
      </c>
      <c r="B9" s="426"/>
      <c r="C9" s="427"/>
      <c r="D9" s="428">
        <f t="shared" ref="D9:R9" si="1">SUM(D2:D8)</f>
        <v>4673888</v>
      </c>
      <c r="E9" s="429">
        <f t="shared" si="1"/>
        <v>0</v>
      </c>
      <c r="F9" s="428">
        <f t="shared" si="1"/>
        <v>0</v>
      </c>
      <c r="G9" s="429">
        <f t="shared" si="1"/>
        <v>49600</v>
      </c>
      <c r="H9" s="428">
        <f t="shared" si="1"/>
        <v>54750</v>
      </c>
      <c r="I9" s="429">
        <f t="shared" si="1"/>
        <v>121406.25</v>
      </c>
      <c r="J9" s="428">
        <f t="shared" si="1"/>
        <v>0</v>
      </c>
      <c r="K9" s="429">
        <f t="shared" si="1"/>
        <v>1971407</v>
      </c>
      <c r="L9" s="428">
        <f t="shared" si="1"/>
        <v>1155662.25</v>
      </c>
      <c r="M9" s="428">
        <f t="shared" si="1"/>
        <v>852156.25</v>
      </c>
      <c r="N9" s="428">
        <f t="shared" si="1"/>
        <v>118000</v>
      </c>
      <c r="O9" s="428">
        <f t="shared" si="1"/>
        <v>171406.25</v>
      </c>
      <c r="P9" s="428">
        <f t="shared" si="1"/>
        <v>0</v>
      </c>
      <c r="Q9" s="428">
        <f t="shared" si="1"/>
        <v>179500</v>
      </c>
      <c r="R9" s="428">
        <f t="shared" si="1"/>
        <v>4673888</v>
      </c>
      <c r="S9" s="430"/>
      <c r="T9" s="430"/>
      <c r="U9" s="430"/>
      <c r="V9" s="430"/>
      <c r="W9" s="430"/>
      <c r="X9" s="430"/>
      <c r="Y9" s="430"/>
      <c r="Z9" s="430"/>
    </row>
    <row r="10" spans="1:26" ht="39.75" hidden="1" customHeight="1" outlineLevel="6" x14ac:dyDescent="0.25">
      <c r="A10" s="541">
        <v>300</v>
      </c>
      <c r="B10" s="411">
        <v>31100</v>
      </c>
      <c r="C10" s="412" t="s">
        <v>331</v>
      </c>
      <c r="D10" s="413">
        <v>49000</v>
      </c>
      <c r="E10" s="414">
        <v>0</v>
      </c>
      <c r="F10" s="414">
        <v>0</v>
      </c>
      <c r="G10" s="431"/>
      <c r="H10" s="414">
        <v>0</v>
      </c>
      <c r="I10" s="414">
        <v>0</v>
      </c>
      <c r="J10" s="414">
        <v>0</v>
      </c>
      <c r="K10" s="414">
        <v>0</v>
      </c>
      <c r="L10" s="414">
        <v>0</v>
      </c>
      <c r="M10" s="414">
        <v>0</v>
      </c>
      <c r="N10" s="414">
        <v>0</v>
      </c>
      <c r="O10" s="414">
        <v>0</v>
      </c>
      <c r="P10" s="414">
        <v>0</v>
      </c>
      <c r="Q10" s="414">
        <v>49000</v>
      </c>
      <c r="R10" s="414">
        <f t="shared" ref="R10:R18" si="2">SUM(E10:Q10)</f>
        <v>49000</v>
      </c>
    </row>
    <row r="11" spans="1:26" ht="23.25" hidden="1" customHeight="1" outlineLevel="6" x14ac:dyDescent="0.25">
      <c r="A11" s="541"/>
      <c r="B11" s="415">
        <v>33100</v>
      </c>
      <c r="C11" s="416" t="s">
        <v>285</v>
      </c>
      <c r="D11" s="417">
        <v>16500</v>
      </c>
      <c r="E11" s="414">
        <v>0</v>
      </c>
      <c r="F11" s="414">
        <v>0</v>
      </c>
      <c r="G11" s="418">
        <v>16500</v>
      </c>
      <c r="H11" s="414">
        <v>0</v>
      </c>
      <c r="I11" s="414">
        <v>0</v>
      </c>
      <c r="J11" s="414">
        <v>0</v>
      </c>
      <c r="K11" s="414">
        <v>0</v>
      </c>
      <c r="L11" s="414">
        <v>0</v>
      </c>
      <c r="M11" s="414">
        <v>0</v>
      </c>
      <c r="N11" s="414">
        <v>0</v>
      </c>
      <c r="O11" s="414">
        <v>0</v>
      </c>
      <c r="P11" s="414">
        <v>0</v>
      </c>
      <c r="Q11" s="419"/>
      <c r="R11" s="414">
        <f t="shared" si="2"/>
        <v>16500</v>
      </c>
    </row>
    <row r="12" spans="1:26" ht="28.5" hidden="1" customHeight="1" outlineLevel="6" x14ac:dyDescent="0.25">
      <c r="A12" s="541"/>
      <c r="B12" s="415">
        <v>33300</v>
      </c>
      <c r="C12" s="432" t="s">
        <v>335</v>
      </c>
      <c r="D12" s="417">
        <v>19200</v>
      </c>
      <c r="E12" s="414">
        <v>0</v>
      </c>
      <c r="F12" s="414">
        <v>0</v>
      </c>
      <c r="G12" s="418">
        <v>19200</v>
      </c>
      <c r="H12" s="414">
        <v>0</v>
      </c>
      <c r="I12" s="414">
        <v>0</v>
      </c>
      <c r="J12" s="414">
        <v>0</v>
      </c>
      <c r="K12" s="414">
        <v>0</v>
      </c>
      <c r="L12" s="414">
        <v>0</v>
      </c>
      <c r="M12" s="414">
        <v>0</v>
      </c>
      <c r="N12" s="414">
        <v>0</v>
      </c>
      <c r="O12" s="414">
        <v>0</v>
      </c>
      <c r="P12" s="414">
        <v>0</v>
      </c>
      <c r="Q12" s="418">
        <v>0</v>
      </c>
      <c r="R12" s="414">
        <f t="shared" si="2"/>
        <v>19200</v>
      </c>
    </row>
    <row r="13" spans="1:26" ht="20.25" hidden="1" customHeight="1" outlineLevel="6" x14ac:dyDescent="0.25">
      <c r="A13" s="541"/>
      <c r="B13" s="415">
        <v>35620</v>
      </c>
      <c r="C13" s="416" t="s">
        <v>339</v>
      </c>
      <c r="D13" s="417">
        <v>191210</v>
      </c>
      <c r="E13" s="414">
        <v>0</v>
      </c>
      <c r="F13" s="414">
        <v>0</v>
      </c>
      <c r="G13" s="418">
        <v>80000</v>
      </c>
      <c r="H13" s="414">
        <v>0</v>
      </c>
      <c r="I13" s="418">
        <v>9186</v>
      </c>
      <c r="J13" s="414">
        <v>0</v>
      </c>
      <c r="K13" s="418">
        <v>32812</v>
      </c>
      <c r="L13" s="418">
        <v>32812.5</v>
      </c>
      <c r="M13" s="418">
        <v>22312</v>
      </c>
      <c r="N13" s="414">
        <v>0</v>
      </c>
      <c r="O13" s="418">
        <v>9187.5</v>
      </c>
      <c r="P13" s="414">
        <v>0</v>
      </c>
      <c r="Q13" s="418">
        <v>4900</v>
      </c>
      <c r="R13" s="414">
        <f t="shared" si="2"/>
        <v>191210</v>
      </c>
    </row>
    <row r="14" spans="1:26" ht="32.25" hidden="1" customHeight="1" outlineLevel="6" x14ac:dyDescent="0.25">
      <c r="A14" s="541"/>
      <c r="B14" s="415">
        <v>35650</v>
      </c>
      <c r="C14" s="416" t="s">
        <v>435</v>
      </c>
      <c r="D14" s="417">
        <v>13090</v>
      </c>
      <c r="E14" s="414">
        <v>0</v>
      </c>
      <c r="F14" s="414">
        <v>0</v>
      </c>
      <c r="G14" s="418">
        <v>13090</v>
      </c>
      <c r="H14" s="414">
        <v>0</v>
      </c>
      <c r="I14" s="414">
        <v>0</v>
      </c>
      <c r="J14" s="414">
        <v>0</v>
      </c>
      <c r="K14" s="414">
        <v>0</v>
      </c>
      <c r="L14" s="414">
        <v>0</v>
      </c>
      <c r="M14" s="414">
        <v>0</v>
      </c>
      <c r="N14" s="414">
        <v>0</v>
      </c>
      <c r="O14" s="414">
        <v>0</v>
      </c>
      <c r="P14" s="414">
        <v>0</v>
      </c>
      <c r="Q14" s="414">
        <v>0</v>
      </c>
      <c r="R14" s="414">
        <f t="shared" si="2"/>
        <v>13090</v>
      </c>
    </row>
    <row r="15" spans="1:26" ht="32.25" hidden="1" customHeight="1" outlineLevel="6" x14ac:dyDescent="0.25">
      <c r="A15" s="541"/>
      <c r="B15" s="415">
        <v>35800</v>
      </c>
      <c r="C15" s="432" t="s">
        <v>436</v>
      </c>
      <c r="D15" s="417">
        <v>1000</v>
      </c>
      <c r="E15" s="414">
        <v>0</v>
      </c>
      <c r="F15" s="414">
        <v>0</v>
      </c>
      <c r="G15" s="418">
        <v>1000</v>
      </c>
      <c r="H15" s="414">
        <v>0</v>
      </c>
      <c r="I15" s="414">
        <v>0</v>
      </c>
      <c r="J15" s="414">
        <v>0</v>
      </c>
      <c r="K15" s="414">
        <v>0</v>
      </c>
      <c r="L15" s="414">
        <v>0</v>
      </c>
      <c r="M15" s="414">
        <v>0</v>
      </c>
      <c r="N15" s="414">
        <v>0</v>
      </c>
      <c r="O15" s="414">
        <v>0</v>
      </c>
      <c r="P15" s="414">
        <v>0</v>
      </c>
      <c r="Q15" s="414">
        <v>0</v>
      </c>
      <c r="R15" s="414">
        <f t="shared" si="2"/>
        <v>1000</v>
      </c>
    </row>
    <row r="16" spans="1:26" ht="43.5" hidden="1" customHeight="1" outlineLevel="6" x14ac:dyDescent="0.25">
      <c r="A16" s="541"/>
      <c r="B16" s="415">
        <v>39100</v>
      </c>
      <c r="C16" s="432" t="s">
        <v>437</v>
      </c>
      <c r="D16" s="417">
        <v>3000</v>
      </c>
      <c r="E16" s="414">
        <v>0</v>
      </c>
      <c r="F16" s="414">
        <v>0</v>
      </c>
      <c r="G16" s="418">
        <v>3000</v>
      </c>
      <c r="H16" s="414">
        <v>0</v>
      </c>
      <c r="I16" s="414">
        <v>0</v>
      </c>
      <c r="J16" s="414">
        <v>0</v>
      </c>
      <c r="K16" s="414">
        <v>0</v>
      </c>
      <c r="L16" s="414">
        <v>0</v>
      </c>
      <c r="M16" s="414">
        <v>0</v>
      </c>
      <c r="N16" s="414">
        <v>0</v>
      </c>
      <c r="O16" s="414">
        <v>0</v>
      </c>
      <c r="P16" s="414">
        <v>0</v>
      </c>
      <c r="Q16" s="414">
        <v>0</v>
      </c>
      <c r="R16" s="414">
        <f t="shared" si="2"/>
        <v>3000</v>
      </c>
    </row>
    <row r="17" spans="1:26" ht="51.75" hidden="1" customHeight="1" outlineLevel="6" x14ac:dyDescent="0.25">
      <c r="A17" s="541"/>
      <c r="B17" s="415">
        <v>39200</v>
      </c>
      <c r="C17" s="416" t="s">
        <v>287</v>
      </c>
      <c r="D17" s="417">
        <v>7000</v>
      </c>
      <c r="E17" s="414">
        <v>0</v>
      </c>
      <c r="F17" s="414">
        <v>0</v>
      </c>
      <c r="G17" s="418">
        <v>7000</v>
      </c>
      <c r="H17" s="414">
        <v>0</v>
      </c>
      <c r="I17" s="414">
        <v>0</v>
      </c>
      <c r="J17" s="414">
        <v>0</v>
      </c>
      <c r="K17" s="414">
        <v>0</v>
      </c>
      <c r="L17" s="414">
        <v>0</v>
      </c>
      <c r="M17" s="414">
        <v>0</v>
      </c>
      <c r="N17" s="414">
        <v>0</v>
      </c>
      <c r="O17" s="414">
        <v>0</v>
      </c>
      <c r="P17" s="414">
        <v>0</v>
      </c>
      <c r="Q17" s="414">
        <v>0</v>
      </c>
      <c r="R17" s="414">
        <f t="shared" si="2"/>
        <v>7000</v>
      </c>
    </row>
    <row r="18" spans="1:26" ht="49.5" hidden="1" customHeight="1" outlineLevel="6" x14ac:dyDescent="0.25">
      <c r="A18" s="541"/>
      <c r="B18" s="420">
        <v>39600</v>
      </c>
      <c r="C18" s="421" t="s">
        <v>346</v>
      </c>
      <c r="D18" s="422">
        <v>50000</v>
      </c>
      <c r="E18" s="414">
        <v>0</v>
      </c>
      <c r="F18" s="414">
        <v>0</v>
      </c>
      <c r="G18" s="423">
        <v>50000</v>
      </c>
      <c r="H18" s="414">
        <v>0</v>
      </c>
      <c r="I18" s="414">
        <v>0</v>
      </c>
      <c r="J18" s="414">
        <v>0</v>
      </c>
      <c r="K18" s="414">
        <v>0</v>
      </c>
      <c r="L18" s="414">
        <v>0</v>
      </c>
      <c r="M18" s="414">
        <v>0</v>
      </c>
      <c r="N18" s="414">
        <v>0</v>
      </c>
      <c r="O18" s="414">
        <v>0</v>
      </c>
      <c r="P18" s="414">
        <v>0</v>
      </c>
      <c r="Q18" s="414">
        <v>0</v>
      </c>
      <c r="R18" s="414">
        <f t="shared" si="2"/>
        <v>50000</v>
      </c>
    </row>
    <row r="19" spans="1:26" hidden="1" outlineLevel="5" collapsed="1" x14ac:dyDescent="0.25">
      <c r="A19" s="425">
        <f>D19</f>
        <v>350000</v>
      </c>
      <c r="B19" s="426"/>
      <c r="C19" s="427"/>
      <c r="D19" s="428">
        <f t="shared" ref="D19:R19" si="3">SUM(D10:D18)</f>
        <v>350000</v>
      </c>
      <c r="E19" s="429">
        <f t="shared" si="3"/>
        <v>0</v>
      </c>
      <c r="F19" s="428">
        <f t="shared" si="3"/>
        <v>0</v>
      </c>
      <c r="G19" s="428">
        <f t="shared" si="3"/>
        <v>189790</v>
      </c>
      <c r="H19" s="428">
        <f t="shared" si="3"/>
        <v>0</v>
      </c>
      <c r="I19" s="429">
        <f t="shared" si="3"/>
        <v>9186</v>
      </c>
      <c r="J19" s="428">
        <f t="shared" si="3"/>
        <v>0</v>
      </c>
      <c r="K19" s="429">
        <f t="shared" si="3"/>
        <v>32812</v>
      </c>
      <c r="L19" s="428">
        <f t="shared" si="3"/>
        <v>32812.5</v>
      </c>
      <c r="M19" s="428">
        <f t="shared" si="3"/>
        <v>22312</v>
      </c>
      <c r="N19" s="428">
        <f t="shared" si="3"/>
        <v>0</v>
      </c>
      <c r="O19" s="428">
        <f t="shared" si="3"/>
        <v>9187.5</v>
      </c>
      <c r="P19" s="428">
        <f t="shared" si="3"/>
        <v>0</v>
      </c>
      <c r="Q19" s="428">
        <f t="shared" si="3"/>
        <v>53900</v>
      </c>
      <c r="R19" s="428">
        <f t="shared" si="3"/>
        <v>350000</v>
      </c>
      <c r="S19" s="433"/>
      <c r="T19" s="433"/>
      <c r="U19" s="433"/>
      <c r="V19" s="433"/>
      <c r="W19" s="433"/>
      <c r="X19" s="433"/>
      <c r="Y19" s="433"/>
      <c r="Z19" s="433"/>
    </row>
    <row r="20" spans="1:26" ht="25.5" hidden="1" outlineLevel="6" x14ac:dyDescent="0.25">
      <c r="A20" s="541">
        <v>500</v>
      </c>
      <c r="B20" s="411">
        <v>51220</v>
      </c>
      <c r="C20" s="412" t="s">
        <v>438</v>
      </c>
      <c r="D20" s="413">
        <v>2238500</v>
      </c>
      <c r="E20" s="414">
        <v>0</v>
      </c>
      <c r="F20" s="414">
        <v>0</v>
      </c>
      <c r="G20" s="414">
        <v>0</v>
      </c>
      <c r="H20" s="414">
        <v>0</v>
      </c>
      <c r="I20" s="414">
        <v>0</v>
      </c>
      <c r="J20" s="414">
        <v>0</v>
      </c>
      <c r="K20" s="414">
        <v>2238500</v>
      </c>
      <c r="L20" s="414">
        <v>0</v>
      </c>
      <c r="M20" s="414">
        <v>0</v>
      </c>
      <c r="N20" s="414">
        <v>0</v>
      </c>
      <c r="O20" s="414">
        <v>0</v>
      </c>
      <c r="P20" s="414">
        <v>0</v>
      </c>
      <c r="Q20" s="414">
        <v>0</v>
      </c>
      <c r="R20" s="434">
        <f>SUM(E20:Q20)</f>
        <v>2238500</v>
      </c>
    </row>
    <row r="21" spans="1:26" ht="15.75" hidden="1" customHeight="1" outlineLevel="6" x14ac:dyDescent="0.25">
      <c r="A21" s="541"/>
      <c r="B21" s="420">
        <v>53210</v>
      </c>
      <c r="C21" s="421" t="s">
        <v>439</v>
      </c>
      <c r="D21" s="422">
        <v>1312500</v>
      </c>
      <c r="E21" s="414">
        <v>0</v>
      </c>
      <c r="F21" s="414">
        <v>0</v>
      </c>
      <c r="G21" s="414">
        <v>0</v>
      </c>
      <c r="H21" s="414">
        <v>0</v>
      </c>
      <c r="I21" s="414">
        <v>0</v>
      </c>
      <c r="J21" s="414">
        <v>0</v>
      </c>
      <c r="K21" s="414">
        <v>0</v>
      </c>
      <c r="L21" s="414">
        <v>0</v>
      </c>
      <c r="M21" s="414">
        <v>0</v>
      </c>
      <c r="N21" s="423">
        <v>1312500</v>
      </c>
      <c r="O21" s="414">
        <v>0</v>
      </c>
      <c r="P21" s="414">
        <v>0</v>
      </c>
      <c r="Q21" s="414">
        <v>0</v>
      </c>
      <c r="R21" s="434">
        <f>SUM(E21:Q21)</f>
        <v>1312500</v>
      </c>
    </row>
    <row r="22" spans="1:26" ht="15.75" hidden="1" customHeight="1" outlineLevel="5" collapsed="1" x14ac:dyDescent="0.25">
      <c r="A22" s="435">
        <f>D22</f>
        <v>3551000</v>
      </c>
      <c r="B22" s="436"/>
      <c r="C22" s="437"/>
      <c r="D22" s="428">
        <f t="shared" ref="D22:R22" si="4">SUM(D20:D21)</f>
        <v>3551000</v>
      </c>
      <c r="E22" s="429">
        <f t="shared" si="4"/>
        <v>0</v>
      </c>
      <c r="F22" s="429">
        <f t="shared" si="4"/>
        <v>0</v>
      </c>
      <c r="G22" s="429">
        <f t="shared" si="4"/>
        <v>0</v>
      </c>
      <c r="H22" s="429">
        <f t="shared" si="4"/>
        <v>0</v>
      </c>
      <c r="I22" s="429">
        <f t="shared" si="4"/>
        <v>0</v>
      </c>
      <c r="J22" s="429">
        <f t="shared" si="4"/>
        <v>0</v>
      </c>
      <c r="K22" s="429">
        <f t="shared" si="4"/>
        <v>2238500</v>
      </c>
      <c r="L22" s="429">
        <f t="shared" si="4"/>
        <v>0</v>
      </c>
      <c r="M22" s="429">
        <f t="shared" si="4"/>
        <v>0</v>
      </c>
      <c r="N22" s="429">
        <f t="shared" si="4"/>
        <v>1312500</v>
      </c>
      <c r="O22" s="429">
        <f t="shared" si="4"/>
        <v>0</v>
      </c>
      <c r="P22" s="429">
        <f t="shared" si="4"/>
        <v>0</v>
      </c>
      <c r="Q22" s="429">
        <f t="shared" si="4"/>
        <v>0</v>
      </c>
      <c r="R22" s="438">
        <f t="shared" si="4"/>
        <v>3551000</v>
      </c>
      <c r="S22" s="430"/>
      <c r="T22" s="430"/>
      <c r="U22" s="430"/>
      <c r="V22" s="430"/>
      <c r="W22" s="430"/>
      <c r="X22" s="430"/>
      <c r="Y22" s="430"/>
      <c r="Z22" s="430"/>
    </row>
    <row r="23" spans="1:26" ht="15.75" hidden="1" customHeight="1" outlineLevel="4" x14ac:dyDescent="0.25">
      <c r="A23" s="542" t="s">
        <v>378</v>
      </c>
      <c r="B23" s="542"/>
      <c r="C23" s="542"/>
      <c r="D23" s="439">
        <f>SUM(D22,D19,D9)</f>
        <v>8574888</v>
      </c>
      <c r="E23" s="440">
        <f>SUM(E22,E19,E9)</f>
        <v>0</v>
      </c>
      <c r="F23" s="440">
        <f>SUM(F22,F19,F9)</f>
        <v>0</v>
      </c>
      <c r="G23" s="440">
        <f>SUM(G9+G19+G22)</f>
        <v>239390</v>
      </c>
      <c r="H23" s="440">
        <f t="shared" ref="H23:R23" si="5">SUM(H22,H19,H9)</f>
        <v>54750</v>
      </c>
      <c r="I23" s="440">
        <f t="shared" si="5"/>
        <v>130592.25</v>
      </c>
      <c r="J23" s="440">
        <f t="shared" si="5"/>
        <v>0</v>
      </c>
      <c r="K23" s="440">
        <f t="shared" si="5"/>
        <v>4242719</v>
      </c>
      <c r="L23" s="440">
        <f t="shared" si="5"/>
        <v>1188474.75</v>
      </c>
      <c r="M23" s="440">
        <f t="shared" si="5"/>
        <v>874468.25</v>
      </c>
      <c r="N23" s="440">
        <f t="shared" si="5"/>
        <v>1430500</v>
      </c>
      <c r="O23" s="440">
        <f t="shared" si="5"/>
        <v>180593.75</v>
      </c>
      <c r="P23" s="440">
        <f t="shared" si="5"/>
        <v>0</v>
      </c>
      <c r="Q23" s="440">
        <f t="shared" si="5"/>
        <v>233400</v>
      </c>
      <c r="R23" s="440">
        <f t="shared" si="5"/>
        <v>8574888</v>
      </c>
      <c r="S23" s="433"/>
      <c r="T23" s="433"/>
      <c r="U23" s="433"/>
      <c r="V23" s="433"/>
      <c r="W23" s="433"/>
      <c r="X23" s="433"/>
      <c r="Y23" s="433"/>
      <c r="Z23" s="433"/>
    </row>
    <row r="24" spans="1:26" ht="15.75" customHeight="1" x14ac:dyDescent="0.25">
      <c r="D24" s="441"/>
      <c r="E24" s="441"/>
      <c r="F24" s="441"/>
      <c r="G24" s="441"/>
      <c r="H24" s="441"/>
      <c r="I24" s="441"/>
      <c r="J24" s="441"/>
      <c r="K24" s="441"/>
      <c r="L24" s="441"/>
      <c r="M24" s="441"/>
      <c r="N24" s="441"/>
      <c r="O24" s="441"/>
      <c r="P24" s="441"/>
      <c r="Q24" s="441"/>
      <c r="R24" s="441"/>
    </row>
    <row r="25" spans="1:26" ht="15.75" customHeight="1" x14ac:dyDescent="0.25">
      <c r="D25" s="441"/>
      <c r="E25" s="441"/>
      <c r="F25" s="441"/>
      <c r="G25" s="441"/>
      <c r="H25" s="441"/>
      <c r="I25" s="441"/>
      <c r="J25" s="441"/>
      <c r="K25" s="441"/>
      <c r="L25" s="441"/>
      <c r="M25" s="441"/>
      <c r="N25" s="441"/>
      <c r="O25" s="441"/>
      <c r="P25" s="441"/>
      <c r="Q25" s="441"/>
      <c r="R25" s="441"/>
    </row>
    <row r="26" spans="1:26" ht="15.75" customHeight="1" x14ac:dyDescent="0.25">
      <c r="D26" s="441"/>
      <c r="E26" s="441"/>
      <c r="F26" s="441"/>
      <c r="G26" s="441"/>
      <c r="H26" s="441"/>
      <c r="I26" s="441"/>
      <c r="J26" s="441"/>
      <c r="K26" s="441"/>
      <c r="L26" s="441"/>
      <c r="M26" s="441"/>
      <c r="N26" s="441"/>
      <c r="O26" s="441"/>
      <c r="P26" s="441"/>
      <c r="Q26" s="441"/>
      <c r="R26" s="441"/>
    </row>
    <row r="27" spans="1:26" ht="15.75" customHeight="1" x14ac:dyDescent="0.25">
      <c r="D27" s="441"/>
      <c r="E27" s="441"/>
      <c r="F27" s="441"/>
      <c r="G27" s="441"/>
      <c r="H27" s="441"/>
      <c r="I27" s="441"/>
      <c r="J27" s="441"/>
      <c r="K27" s="441"/>
      <c r="L27" s="441"/>
      <c r="M27" s="441"/>
      <c r="N27" s="442"/>
      <c r="O27" s="441"/>
      <c r="P27" s="441"/>
      <c r="Q27" s="441"/>
      <c r="R27" s="441"/>
    </row>
    <row r="28" spans="1:26" ht="15.75" customHeight="1" x14ac:dyDescent="0.25">
      <c r="D28" s="441"/>
      <c r="E28" s="441"/>
      <c r="F28" s="441"/>
      <c r="G28" s="441"/>
      <c r="H28" s="441"/>
      <c r="I28" s="441"/>
      <c r="J28" s="441"/>
      <c r="K28" s="441"/>
      <c r="L28" s="441"/>
      <c r="M28" s="441"/>
      <c r="N28" s="441"/>
      <c r="O28" s="441"/>
      <c r="P28" s="441"/>
      <c r="Q28" s="441"/>
      <c r="R28" s="441"/>
    </row>
    <row r="29" spans="1:26" ht="15.75" customHeight="1" x14ac:dyDescent="0.25">
      <c r="D29" s="441"/>
      <c r="E29" s="441"/>
      <c r="F29" s="441"/>
      <c r="G29" s="441"/>
      <c r="H29" s="441"/>
      <c r="I29" s="441"/>
      <c r="J29" s="441"/>
      <c r="K29" s="441"/>
      <c r="L29" s="441"/>
      <c r="M29" s="441"/>
      <c r="N29" s="441"/>
      <c r="O29" s="441"/>
      <c r="P29" s="441"/>
      <c r="Q29" s="441"/>
      <c r="R29" s="441"/>
    </row>
    <row r="30" spans="1:26" ht="15.75" customHeight="1" x14ac:dyDescent="0.25">
      <c r="D30" s="441"/>
      <c r="E30" s="441"/>
      <c r="F30" s="441"/>
      <c r="G30" s="441"/>
      <c r="H30" s="441"/>
      <c r="I30" s="441"/>
      <c r="J30" s="441"/>
      <c r="K30" s="441"/>
      <c r="L30" s="441"/>
      <c r="M30" s="441"/>
      <c r="N30" s="441"/>
      <c r="O30" s="441"/>
      <c r="P30" s="441"/>
      <c r="Q30" s="441"/>
      <c r="R30" s="441"/>
    </row>
    <row r="31" spans="1:26" ht="15.75" customHeight="1" x14ac:dyDescent="0.25">
      <c r="D31" s="441"/>
      <c r="E31" s="441"/>
      <c r="F31" s="441"/>
      <c r="G31" s="441"/>
      <c r="H31" s="441"/>
      <c r="I31" s="441"/>
      <c r="J31" s="441"/>
      <c r="K31" s="441"/>
      <c r="L31" s="441"/>
      <c r="M31" s="441"/>
      <c r="N31" s="441"/>
      <c r="O31" s="441"/>
      <c r="P31" s="441"/>
      <c r="Q31" s="441"/>
      <c r="R31" s="441"/>
    </row>
    <row r="32" spans="1:26" ht="15.75" customHeight="1" x14ac:dyDescent="0.25"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  <c r="O32" s="441"/>
      <c r="P32" s="441"/>
      <c r="Q32" s="441"/>
      <c r="R32" s="441"/>
    </row>
    <row r="33" spans="4:18" ht="15.75" customHeight="1" x14ac:dyDescent="0.25">
      <c r="D33" s="441"/>
      <c r="E33" s="441"/>
      <c r="F33" s="441"/>
      <c r="G33" s="441"/>
      <c r="H33" s="441"/>
      <c r="I33" s="441"/>
      <c r="J33" s="441"/>
      <c r="K33" s="441"/>
      <c r="L33" s="441"/>
      <c r="M33" s="441"/>
      <c r="N33" s="441"/>
      <c r="O33" s="441"/>
      <c r="P33" s="441"/>
      <c r="Q33" s="441"/>
      <c r="R33" s="441"/>
    </row>
    <row r="34" spans="4:18" ht="15.75" customHeight="1" x14ac:dyDescent="0.25">
      <c r="D34" s="441"/>
      <c r="E34" s="441"/>
      <c r="F34" s="441"/>
      <c r="G34" s="441"/>
      <c r="H34" s="441"/>
      <c r="I34" s="441"/>
      <c r="J34" s="441"/>
      <c r="K34" s="441"/>
      <c r="L34" s="441"/>
      <c r="M34" s="441"/>
      <c r="N34" s="441"/>
      <c r="O34" s="441"/>
      <c r="P34" s="441"/>
      <c r="Q34" s="441"/>
      <c r="R34" s="441"/>
    </row>
    <row r="35" spans="4:18" ht="15.75" customHeight="1" x14ac:dyDescent="0.25">
      <c r="D35" s="441"/>
      <c r="E35" s="441"/>
      <c r="F35" s="441"/>
      <c r="G35" s="441"/>
      <c r="H35" s="441"/>
      <c r="I35" s="441"/>
      <c r="J35" s="441"/>
      <c r="K35" s="441"/>
      <c r="L35" s="441"/>
      <c r="M35" s="441"/>
      <c r="N35" s="441"/>
      <c r="O35" s="441"/>
      <c r="P35" s="441"/>
      <c r="Q35" s="441"/>
      <c r="R35" s="441"/>
    </row>
    <row r="36" spans="4:18" ht="15.75" customHeight="1" x14ac:dyDescent="0.25">
      <c r="D36" s="441"/>
      <c r="E36" s="441"/>
      <c r="F36" s="441"/>
      <c r="G36" s="441"/>
      <c r="H36" s="441"/>
      <c r="I36" s="441"/>
      <c r="J36" s="441"/>
      <c r="K36" s="441"/>
      <c r="L36" s="441"/>
      <c r="M36" s="441"/>
      <c r="N36" s="441"/>
      <c r="O36" s="441"/>
      <c r="P36" s="441"/>
      <c r="Q36" s="441"/>
      <c r="R36" s="441"/>
    </row>
    <row r="37" spans="4:18" ht="15.75" customHeight="1" x14ac:dyDescent="0.25">
      <c r="D37" s="441"/>
      <c r="E37" s="441"/>
      <c r="F37" s="441"/>
      <c r="G37" s="441"/>
      <c r="H37" s="441"/>
      <c r="I37" s="441"/>
      <c r="J37" s="441"/>
      <c r="K37" s="441"/>
      <c r="L37" s="441"/>
      <c r="M37" s="441"/>
      <c r="N37" s="441"/>
      <c r="O37" s="441"/>
      <c r="P37" s="441"/>
      <c r="Q37" s="441"/>
      <c r="R37" s="441"/>
    </row>
    <row r="38" spans="4:18" ht="15.75" customHeight="1" x14ac:dyDescent="0.25">
      <c r="D38" s="441"/>
      <c r="E38" s="441"/>
      <c r="F38" s="441"/>
      <c r="G38" s="441"/>
      <c r="H38" s="441"/>
      <c r="I38" s="441"/>
      <c r="J38" s="441"/>
      <c r="K38" s="441"/>
      <c r="L38" s="441"/>
      <c r="M38" s="441"/>
      <c r="N38" s="441"/>
      <c r="O38" s="441"/>
      <c r="P38" s="441"/>
      <c r="Q38" s="441"/>
      <c r="R38" s="441"/>
    </row>
    <row r="39" spans="4:18" ht="15.75" customHeight="1" x14ac:dyDescent="0.25">
      <c r="D39" s="441"/>
      <c r="E39" s="441"/>
      <c r="F39" s="441"/>
      <c r="G39" s="441"/>
      <c r="H39" s="441"/>
      <c r="I39" s="441"/>
      <c r="J39" s="441"/>
      <c r="K39" s="441"/>
      <c r="L39" s="441"/>
      <c r="M39" s="441"/>
      <c r="N39" s="441"/>
      <c r="O39" s="441"/>
      <c r="P39" s="441"/>
      <c r="Q39" s="441"/>
      <c r="R39" s="441"/>
    </row>
    <row r="40" spans="4:18" ht="15.75" customHeight="1" x14ac:dyDescent="0.25">
      <c r="D40" s="441"/>
      <c r="E40" s="441"/>
      <c r="F40" s="441"/>
      <c r="G40" s="441"/>
      <c r="H40" s="441"/>
      <c r="I40" s="441"/>
      <c r="J40" s="441"/>
      <c r="K40" s="441"/>
      <c r="L40" s="441"/>
      <c r="M40" s="441"/>
      <c r="N40" s="441"/>
      <c r="O40" s="441"/>
      <c r="P40" s="441"/>
      <c r="Q40" s="441"/>
      <c r="R40" s="441"/>
    </row>
    <row r="41" spans="4:18" ht="15.75" customHeight="1" x14ac:dyDescent="0.25">
      <c r="D41" s="441"/>
      <c r="E41" s="441"/>
      <c r="F41" s="441"/>
      <c r="G41" s="441"/>
      <c r="H41" s="441"/>
      <c r="I41" s="441"/>
      <c r="J41" s="441"/>
      <c r="K41" s="441"/>
      <c r="L41" s="441"/>
      <c r="M41" s="441"/>
      <c r="N41" s="441"/>
      <c r="O41" s="441"/>
      <c r="P41" s="441"/>
      <c r="Q41" s="441"/>
      <c r="R41" s="441"/>
    </row>
    <row r="42" spans="4:18" ht="15.75" customHeight="1" x14ac:dyDescent="0.25"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1"/>
      <c r="O42" s="441"/>
      <c r="P42" s="441"/>
      <c r="Q42" s="441"/>
      <c r="R42" s="441"/>
    </row>
    <row r="43" spans="4:18" ht="15.75" customHeight="1" x14ac:dyDescent="0.25">
      <c r="D43" s="441"/>
      <c r="E43" s="441"/>
      <c r="F43" s="441"/>
      <c r="G43" s="441"/>
      <c r="H43" s="441"/>
      <c r="I43" s="441"/>
      <c r="J43" s="441"/>
      <c r="K43" s="441"/>
      <c r="L43" s="441"/>
      <c r="M43" s="441"/>
      <c r="N43" s="441"/>
      <c r="O43" s="441"/>
      <c r="P43" s="441"/>
      <c r="Q43" s="441"/>
      <c r="R43" s="441"/>
    </row>
    <row r="44" spans="4:18" ht="15.75" customHeight="1" x14ac:dyDescent="0.25">
      <c r="D44" s="441"/>
      <c r="E44" s="441"/>
      <c r="F44" s="441"/>
      <c r="G44" s="441"/>
      <c r="H44" s="441"/>
      <c r="I44" s="441"/>
      <c r="J44" s="441"/>
      <c r="K44" s="441"/>
      <c r="L44" s="441"/>
      <c r="M44" s="441"/>
      <c r="N44" s="441"/>
      <c r="O44" s="441"/>
      <c r="P44" s="441"/>
      <c r="Q44" s="441"/>
      <c r="R44" s="441"/>
    </row>
    <row r="45" spans="4:18" ht="15.75" customHeight="1" x14ac:dyDescent="0.25">
      <c r="D45" s="441"/>
      <c r="E45" s="441"/>
      <c r="F45" s="441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4:18" ht="15.75" customHeight="1" x14ac:dyDescent="0.25">
      <c r="D46" s="441"/>
      <c r="E46" s="441"/>
      <c r="F46" s="441"/>
      <c r="G46" s="441"/>
      <c r="H46" s="441"/>
      <c r="I46" s="441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4:18" ht="15.75" customHeight="1" x14ac:dyDescent="0.25">
      <c r="D47" s="441"/>
      <c r="E47" s="441"/>
      <c r="F47" s="441"/>
      <c r="G47" s="441"/>
      <c r="H47" s="441"/>
      <c r="I47" s="441"/>
      <c r="J47" s="441"/>
      <c r="K47" s="441"/>
      <c r="L47" s="441"/>
      <c r="M47" s="441"/>
      <c r="N47" s="441"/>
      <c r="O47" s="441"/>
      <c r="P47" s="441"/>
      <c r="Q47" s="441"/>
      <c r="R47" s="441"/>
    </row>
    <row r="48" spans="4:18" ht="15.75" customHeight="1" x14ac:dyDescent="0.25">
      <c r="D48" s="441"/>
      <c r="E48" s="441"/>
      <c r="F48" s="441"/>
      <c r="G48" s="441"/>
      <c r="H48" s="441"/>
      <c r="I48" s="441"/>
      <c r="J48" s="441"/>
      <c r="K48" s="441"/>
      <c r="L48" s="441"/>
      <c r="M48" s="441"/>
      <c r="N48" s="441"/>
      <c r="O48" s="441"/>
      <c r="P48" s="441"/>
      <c r="Q48" s="441"/>
      <c r="R48" s="441"/>
    </row>
    <row r="49" spans="4:18" ht="15.75" customHeight="1" x14ac:dyDescent="0.25">
      <c r="D49" s="441"/>
      <c r="E49" s="441"/>
      <c r="F49" s="441"/>
      <c r="G49" s="441"/>
      <c r="H49" s="441"/>
      <c r="I49" s="441"/>
      <c r="J49" s="441"/>
      <c r="K49" s="441"/>
      <c r="L49" s="441"/>
      <c r="M49" s="441"/>
      <c r="N49" s="441"/>
      <c r="O49" s="441"/>
      <c r="P49" s="441"/>
      <c r="Q49" s="441"/>
      <c r="R49" s="441"/>
    </row>
    <row r="50" spans="4:18" ht="15.75" customHeight="1" x14ac:dyDescent="0.25">
      <c r="D50" s="441"/>
      <c r="E50" s="441"/>
      <c r="F50" s="441"/>
      <c r="G50" s="441"/>
      <c r="H50" s="441"/>
      <c r="I50" s="441"/>
      <c r="J50" s="441"/>
      <c r="K50" s="441"/>
      <c r="L50" s="441"/>
      <c r="M50" s="441"/>
      <c r="N50" s="441"/>
      <c r="O50" s="441"/>
      <c r="P50" s="441"/>
      <c r="Q50" s="441"/>
      <c r="R50" s="441"/>
    </row>
    <row r="51" spans="4:18" ht="15.75" customHeight="1" x14ac:dyDescent="0.25">
      <c r="D51" s="441"/>
      <c r="E51" s="441"/>
      <c r="F51" s="441"/>
      <c r="G51" s="441"/>
      <c r="H51" s="441"/>
      <c r="I51" s="441"/>
      <c r="J51" s="441"/>
      <c r="K51" s="441"/>
      <c r="L51" s="441"/>
      <c r="M51" s="441"/>
      <c r="N51" s="441"/>
      <c r="O51" s="441"/>
      <c r="P51" s="441"/>
      <c r="Q51" s="441"/>
      <c r="R51" s="441"/>
    </row>
    <row r="52" spans="4:18" ht="15.75" customHeight="1" x14ac:dyDescent="0.25">
      <c r="D52" s="441"/>
      <c r="E52" s="441"/>
      <c r="F52" s="441"/>
      <c r="G52" s="441"/>
      <c r="H52" s="441"/>
      <c r="I52" s="441"/>
      <c r="J52" s="441"/>
      <c r="K52" s="441"/>
      <c r="L52" s="441"/>
      <c r="M52" s="441"/>
      <c r="N52" s="441"/>
      <c r="O52" s="441"/>
      <c r="P52" s="441"/>
      <c r="Q52" s="441"/>
      <c r="R52" s="441"/>
    </row>
    <row r="53" spans="4:18" ht="15.75" customHeight="1" x14ac:dyDescent="0.25">
      <c r="D53" s="441"/>
      <c r="E53" s="441"/>
      <c r="F53" s="441"/>
      <c r="G53" s="441"/>
      <c r="H53" s="441"/>
      <c r="I53" s="441"/>
      <c r="J53" s="441"/>
      <c r="K53" s="441"/>
      <c r="L53" s="441"/>
      <c r="M53" s="441"/>
      <c r="N53" s="441"/>
      <c r="O53" s="441"/>
      <c r="P53" s="441"/>
      <c r="Q53" s="441"/>
      <c r="R53" s="441"/>
    </row>
    <row r="54" spans="4:18" ht="15.75" customHeight="1" x14ac:dyDescent="0.25">
      <c r="D54" s="441"/>
      <c r="E54" s="441"/>
      <c r="F54" s="441"/>
      <c r="G54" s="441"/>
      <c r="H54" s="441"/>
      <c r="I54" s="441"/>
      <c r="J54" s="441"/>
      <c r="K54" s="441"/>
      <c r="L54" s="441"/>
      <c r="M54" s="441"/>
      <c r="N54" s="441"/>
      <c r="O54" s="441"/>
      <c r="P54" s="441"/>
      <c r="Q54" s="441"/>
      <c r="R54" s="441"/>
    </row>
    <row r="55" spans="4:18" ht="15.75" customHeight="1" x14ac:dyDescent="0.25">
      <c r="D55" s="441"/>
      <c r="E55" s="441"/>
      <c r="F55" s="441"/>
      <c r="G55" s="441"/>
      <c r="H55" s="441"/>
      <c r="I55" s="441"/>
      <c r="J55" s="441"/>
      <c r="K55" s="441"/>
      <c r="L55" s="441"/>
      <c r="M55" s="441"/>
      <c r="N55" s="441"/>
      <c r="O55" s="441"/>
      <c r="P55" s="441"/>
      <c r="Q55" s="441"/>
      <c r="R55" s="441"/>
    </row>
    <row r="56" spans="4:18" ht="15.75" customHeight="1" x14ac:dyDescent="0.25">
      <c r="D56" s="441"/>
      <c r="E56" s="441"/>
      <c r="F56" s="441"/>
      <c r="G56" s="441"/>
      <c r="H56" s="441"/>
      <c r="I56" s="441"/>
      <c r="J56" s="441"/>
      <c r="K56" s="441"/>
      <c r="L56" s="441"/>
      <c r="M56" s="441"/>
      <c r="N56" s="441"/>
      <c r="O56" s="441"/>
      <c r="P56" s="441"/>
      <c r="Q56" s="441"/>
      <c r="R56" s="441"/>
    </row>
    <row r="57" spans="4:18" ht="15.75" customHeight="1" x14ac:dyDescent="0.25">
      <c r="D57" s="441"/>
      <c r="E57" s="441"/>
      <c r="F57" s="441"/>
      <c r="G57" s="441"/>
      <c r="H57" s="441"/>
      <c r="I57" s="441"/>
      <c r="J57" s="441"/>
      <c r="K57" s="441"/>
      <c r="L57" s="441"/>
      <c r="M57" s="441"/>
      <c r="N57" s="441"/>
      <c r="O57" s="441"/>
      <c r="P57" s="441"/>
      <c r="Q57" s="441"/>
      <c r="R57" s="441"/>
    </row>
    <row r="58" spans="4:18" ht="15.75" customHeight="1" x14ac:dyDescent="0.25">
      <c r="D58" s="441"/>
      <c r="E58" s="441"/>
      <c r="F58" s="441"/>
      <c r="G58" s="441"/>
      <c r="H58" s="441"/>
      <c r="I58" s="441"/>
      <c r="J58" s="441"/>
      <c r="K58" s="441"/>
      <c r="L58" s="441"/>
      <c r="M58" s="441"/>
      <c r="N58" s="441"/>
      <c r="O58" s="441"/>
      <c r="P58" s="441"/>
      <c r="Q58" s="441"/>
      <c r="R58" s="441"/>
    </row>
    <row r="59" spans="4:18" ht="15.75" customHeight="1" x14ac:dyDescent="0.25">
      <c r="D59" s="441"/>
      <c r="E59" s="441"/>
      <c r="F59" s="441"/>
      <c r="G59" s="441"/>
      <c r="H59" s="441"/>
      <c r="I59" s="441"/>
      <c r="J59" s="441"/>
      <c r="K59" s="441"/>
      <c r="L59" s="441"/>
      <c r="M59" s="441"/>
      <c r="N59" s="441"/>
      <c r="O59" s="441"/>
      <c r="P59" s="441"/>
      <c r="Q59" s="441"/>
      <c r="R59" s="441"/>
    </row>
    <row r="60" spans="4:18" ht="15.75" customHeight="1" x14ac:dyDescent="0.25">
      <c r="D60" s="441"/>
      <c r="E60" s="441"/>
      <c r="F60" s="441"/>
      <c r="G60" s="441"/>
      <c r="H60" s="441"/>
      <c r="I60" s="441"/>
      <c r="J60" s="441"/>
      <c r="K60" s="441"/>
      <c r="L60" s="441"/>
      <c r="M60" s="441"/>
      <c r="N60" s="441"/>
      <c r="O60" s="441"/>
      <c r="P60" s="441"/>
      <c r="Q60" s="441"/>
      <c r="R60" s="441"/>
    </row>
    <row r="61" spans="4:18" ht="15.75" customHeight="1" x14ac:dyDescent="0.25">
      <c r="D61" s="441"/>
      <c r="E61" s="441"/>
      <c r="F61" s="441"/>
      <c r="G61" s="441"/>
      <c r="H61" s="441"/>
      <c r="I61" s="441"/>
      <c r="J61" s="441"/>
      <c r="K61" s="441"/>
      <c r="L61" s="441"/>
      <c r="M61" s="441"/>
      <c r="N61" s="441"/>
      <c r="O61" s="441"/>
      <c r="P61" s="441"/>
      <c r="Q61" s="441"/>
      <c r="R61" s="441"/>
    </row>
    <row r="62" spans="4:18" ht="15.75" customHeight="1" x14ac:dyDescent="0.25">
      <c r="D62" s="441"/>
      <c r="E62" s="441"/>
      <c r="F62" s="441"/>
      <c r="G62" s="441"/>
      <c r="H62" s="441"/>
      <c r="I62" s="441"/>
      <c r="J62" s="441"/>
      <c r="K62" s="441"/>
      <c r="L62" s="441"/>
      <c r="M62" s="441"/>
      <c r="N62" s="441"/>
      <c r="O62" s="441"/>
      <c r="P62" s="441"/>
      <c r="Q62" s="441"/>
      <c r="R62" s="441"/>
    </row>
    <row r="63" spans="4:18" ht="15.75" customHeight="1" x14ac:dyDescent="0.25">
      <c r="D63" s="441"/>
      <c r="E63" s="441"/>
      <c r="F63" s="441"/>
      <c r="G63" s="441"/>
      <c r="H63" s="441"/>
      <c r="I63" s="441"/>
      <c r="J63" s="441"/>
      <c r="K63" s="441"/>
      <c r="L63" s="441"/>
      <c r="M63" s="441"/>
      <c r="N63" s="441"/>
      <c r="O63" s="441"/>
      <c r="P63" s="441"/>
      <c r="Q63" s="441"/>
      <c r="R63" s="441"/>
    </row>
    <row r="64" spans="4:18" ht="15.75" customHeight="1" x14ac:dyDescent="0.25">
      <c r="D64" s="441"/>
      <c r="E64" s="441"/>
      <c r="F64" s="441"/>
      <c r="G64" s="441"/>
      <c r="H64" s="441"/>
      <c r="I64" s="441"/>
      <c r="J64" s="441"/>
      <c r="K64" s="441"/>
      <c r="L64" s="441"/>
      <c r="M64" s="441"/>
      <c r="N64" s="441"/>
      <c r="O64" s="441"/>
      <c r="P64" s="441"/>
      <c r="Q64" s="441"/>
      <c r="R64" s="441"/>
    </row>
    <row r="65" spans="4:18" ht="15.75" customHeight="1" x14ac:dyDescent="0.25">
      <c r="D65" s="441"/>
      <c r="E65" s="441"/>
      <c r="F65" s="441"/>
      <c r="G65" s="441"/>
      <c r="H65" s="441"/>
      <c r="I65" s="441"/>
      <c r="J65" s="441"/>
      <c r="K65" s="441"/>
      <c r="L65" s="441"/>
      <c r="M65" s="441"/>
      <c r="N65" s="441"/>
      <c r="O65" s="441"/>
      <c r="P65" s="441"/>
      <c r="Q65" s="441"/>
      <c r="R65" s="441"/>
    </row>
    <row r="66" spans="4:18" ht="15.75" customHeight="1" x14ac:dyDescent="0.25">
      <c r="D66" s="441"/>
      <c r="E66" s="441"/>
      <c r="F66" s="441"/>
      <c r="G66" s="441"/>
      <c r="H66" s="441"/>
      <c r="I66" s="441"/>
      <c r="J66" s="441"/>
      <c r="K66" s="441"/>
      <c r="L66" s="441"/>
      <c r="M66" s="441"/>
      <c r="N66" s="441"/>
      <c r="O66" s="441"/>
      <c r="P66" s="441"/>
      <c r="Q66" s="441"/>
      <c r="R66" s="441"/>
    </row>
    <row r="67" spans="4:18" ht="15.75" customHeight="1" x14ac:dyDescent="0.25">
      <c r="D67" s="441"/>
      <c r="E67" s="441"/>
      <c r="F67" s="441"/>
      <c r="G67" s="441"/>
      <c r="H67" s="441"/>
      <c r="I67" s="441"/>
      <c r="J67" s="441"/>
      <c r="K67" s="441"/>
      <c r="L67" s="441"/>
      <c r="M67" s="441"/>
      <c r="N67" s="441"/>
      <c r="O67" s="441"/>
      <c r="P67" s="441"/>
      <c r="Q67" s="441"/>
      <c r="R67" s="441"/>
    </row>
    <row r="68" spans="4:18" ht="15.75" customHeight="1" x14ac:dyDescent="0.25">
      <c r="D68" s="441"/>
      <c r="E68" s="441"/>
      <c r="F68" s="441"/>
      <c r="G68" s="441"/>
      <c r="H68" s="441"/>
      <c r="I68" s="441"/>
      <c r="J68" s="441"/>
      <c r="K68" s="441"/>
      <c r="L68" s="441"/>
      <c r="M68" s="441"/>
      <c r="N68" s="441"/>
      <c r="O68" s="441"/>
      <c r="P68" s="441"/>
      <c r="Q68" s="441"/>
      <c r="R68" s="441"/>
    </row>
    <row r="69" spans="4:18" ht="15.75" customHeight="1" x14ac:dyDescent="0.25">
      <c r="D69" s="441"/>
      <c r="E69" s="441"/>
      <c r="F69" s="441"/>
      <c r="G69" s="441"/>
      <c r="H69" s="441"/>
      <c r="I69" s="441"/>
      <c r="J69" s="441"/>
      <c r="K69" s="441"/>
      <c r="L69" s="441"/>
      <c r="M69" s="441"/>
      <c r="N69" s="441"/>
      <c r="O69" s="441"/>
      <c r="P69" s="441"/>
      <c r="Q69" s="441"/>
      <c r="R69" s="441"/>
    </row>
    <row r="70" spans="4:18" ht="15.75" customHeight="1" x14ac:dyDescent="0.25">
      <c r="D70" s="441"/>
      <c r="E70" s="441"/>
      <c r="F70" s="441"/>
      <c r="G70" s="441"/>
      <c r="H70" s="441"/>
      <c r="I70" s="441"/>
      <c r="J70" s="441"/>
      <c r="K70" s="441"/>
      <c r="L70" s="441"/>
      <c r="M70" s="441"/>
      <c r="N70" s="441"/>
      <c r="O70" s="441"/>
      <c r="P70" s="441"/>
      <c r="Q70" s="441"/>
      <c r="R70" s="441"/>
    </row>
    <row r="71" spans="4:18" ht="15.75" customHeight="1" x14ac:dyDescent="0.25">
      <c r="D71" s="441"/>
      <c r="E71" s="441"/>
      <c r="F71" s="441"/>
      <c r="G71" s="441"/>
      <c r="H71" s="441"/>
      <c r="I71" s="441"/>
      <c r="J71" s="441"/>
      <c r="K71" s="441"/>
      <c r="L71" s="441"/>
      <c r="M71" s="441"/>
      <c r="N71" s="441"/>
      <c r="O71" s="441"/>
      <c r="P71" s="441"/>
      <c r="Q71" s="441"/>
      <c r="R71" s="441"/>
    </row>
    <row r="72" spans="4:18" ht="15.75" customHeight="1" x14ac:dyDescent="0.25">
      <c r="D72" s="441"/>
      <c r="E72" s="441"/>
      <c r="F72" s="441"/>
      <c r="G72" s="441"/>
      <c r="H72" s="441"/>
      <c r="I72" s="441"/>
      <c r="J72" s="441"/>
      <c r="K72" s="441"/>
      <c r="L72" s="441"/>
      <c r="M72" s="441"/>
      <c r="N72" s="441"/>
      <c r="O72" s="441"/>
      <c r="P72" s="441"/>
      <c r="Q72" s="441"/>
      <c r="R72" s="441"/>
    </row>
    <row r="73" spans="4:18" ht="15.75" customHeight="1" x14ac:dyDescent="0.25">
      <c r="D73" s="441"/>
      <c r="E73" s="441"/>
      <c r="F73" s="441"/>
      <c r="G73" s="441"/>
      <c r="H73" s="441"/>
      <c r="I73" s="441"/>
      <c r="J73" s="441"/>
      <c r="K73" s="441"/>
      <c r="L73" s="441"/>
      <c r="M73" s="441"/>
      <c r="N73" s="441"/>
      <c r="O73" s="441"/>
      <c r="P73" s="441"/>
      <c r="Q73" s="441"/>
      <c r="R73" s="441"/>
    </row>
    <row r="74" spans="4:18" ht="15.75" customHeight="1" x14ac:dyDescent="0.25">
      <c r="D74" s="441"/>
      <c r="E74" s="441"/>
      <c r="F74" s="441"/>
      <c r="G74" s="441"/>
      <c r="H74" s="441"/>
      <c r="I74" s="441"/>
      <c r="J74" s="441"/>
      <c r="K74" s="441"/>
      <c r="L74" s="441"/>
      <c r="M74" s="441"/>
      <c r="N74" s="441"/>
      <c r="O74" s="441"/>
      <c r="P74" s="441"/>
      <c r="Q74" s="441"/>
      <c r="R74" s="441"/>
    </row>
    <row r="75" spans="4:18" ht="15.75" customHeight="1" x14ac:dyDescent="0.25">
      <c r="D75" s="441"/>
      <c r="E75" s="441"/>
      <c r="F75" s="441"/>
      <c r="G75" s="441"/>
      <c r="H75" s="441"/>
      <c r="I75" s="441"/>
      <c r="J75" s="441"/>
      <c r="K75" s="441"/>
      <c r="L75" s="441"/>
      <c r="M75" s="441"/>
      <c r="N75" s="441"/>
      <c r="O75" s="441"/>
      <c r="P75" s="441"/>
      <c r="Q75" s="441"/>
      <c r="R75" s="441"/>
    </row>
    <row r="76" spans="4:18" ht="15.75" customHeight="1" x14ac:dyDescent="0.25">
      <c r="D76" s="441"/>
      <c r="E76" s="441"/>
      <c r="F76" s="441"/>
      <c r="G76" s="441"/>
      <c r="H76" s="441"/>
      <c r="I76" s="441"/>
      <c r="J76" s="441"/>
      <c r="K76" s="441"/>
      <c r="L76" s="441"/>
      <c r="M76" s="441"/>
      <c r="N76" s="441"/>
      <c r="O76" s="441"/>
      <c r="P76" s="441"/>
      <c r="Q76" s="441"/>
      <c r="R76" s="441"/>
    </row>
    <row r="77" spans="4:18" ht="15.75" customHeight="1" x14ac:dyDescent="0.25">
      <c r="D77" s="441"/>
      <c r="E77" s="441"/>
      <c r="F77" s="441"/>
      <c r="G77" s="441"/>
      <c r="H77" s="441"/>
      <c r="I77" s="441"/>
      <c r="J77" s="441"/>
      <c r="K77" s="441"/>
      <c r="L77" s="441"/>
      <c r="M77" s="441"/>
      <c r="N77" s="441"/>
      <c r="O77" s="441"/>
      <c r="P77" s="441"/>
      <c r="Q77" s="441"/>
      <c r="R77" s="441"/>
    </row>
    <row r="78" spans="4:18" ht="15.75" customHeight="1" x14ac:dyDescent="0.25">
      <c r="D78" s="441"/>
      <c r="E78" s="441"/>
      <c r="F78" s="441"/>
      <c r="G78" s="441"/>
      <c r="H78" s="441"/>
      <c r="I78" s="441"/>
      <c r="J78" s="441"/>
      <c r="K78" s="441"/>
      <c r="L78" s="441"/>
      <c r="M78" s="441"/>
      <c r="N78" s="441"/>
      <c r="O78" s="441"/>
      <c r="P78" s="441"/>
      <c r="Q78" s="441"/>
      <c r="R78" s="441"/>
    </row>
    <row r="79" spans="4:18" ht="15.75" customHeight="1" x14ac:dyDescent="0.25">
      <c r="D79" s="441"/>
      <c r="E79" s="441"/>
      <c r="F79" s="441"/>
      <c r="G79" s="441"/>
      <c r="H79" s="441"/>
      <c r="I79" s="441"/>
      <c r="J79" s="441"/>
      <c r="K79" s="441"/>
      <c r="L79" s="441"/>
      <c r="M79" s="441"/>
      <c r="N79" s="441"/>
      <c r="O79" s="441"/>
      <c r="P79" s="441"/>
      <c r="Q79" s="441"/>
      <c r="R79" s="441"/>
    </row>
    <row r="80" spans="4:18" ht="15.75" customHeight="1" x14ac:dyDescent="0.25">
      <c r="D80" s="441"/>
      <c r="E80" s="441"/>
      <c r="F80" s="441"/>
      <c r="G80" s="441"/>
      <c r="H80" s="441"/>
      <c r="I80" s="441"/>
      <c r="J80" s="441"/>
      <c r="K80" s="441"/>
      <c r="L80" s="441"/>
      <c r="M80" s="441"/>
      <c r="N80" s="441"/>
      <c r="O80" s="441"/>
      <c r="P80" s="441"/>
      <c r="Q80" s="441"/>
      <c r="R80" s="441"/>
    </row>
    <row r="81" spans="4:18" ht="15.75" customHeight="1" x14ac:dyDescent="0.25">
      <c r="D81" s="441"/>
      <c r="E81" s="441"/>
      <c r="F81" s="441"/>
      <c r="G81" s="441"/>
      <c r="H81" s="441"/>
      <c r="I81" s="441"/>
      <c r="J81" s="441"/>
      <c r="K81" s="441"/>
      <c r="L81" s="441"/>
      <c r="M81" s="441"/>
      <c r="N81" s="441"/>
      <c r="O81" s="441"/>
      <c r="P81" s="441"/>
      <c r="Q81" s="441"/>
      <c r="R81" s="441"/>
    </row>
    <row r="82" spans="4:18" ht="15.75" customHeight="1" x14ac:dyDescent="0.25">
      <c r="D82" s="441"/>
      <c r="E82" s="441"/>
      <c r="F82" s="441"/>
      <c r="G82" s="441"/>
      <c r="H82" s="441"/>
      <c r="I82" s="441"/>
      <c r="J82" s="441"/>
      <c r="K82" s="441"/>
      <c r="L82" s="441"/>
      <c r="M82" s="441"/>
      <c r="N82" s="441"/>
      <c r="O82" s="441"/>
      <c r="P82" s="441"/>
      <c r="Q82" s="441"/>
      <c r="R82" s="441"/>
    </row>
    <row r="83" spans="4:18" ht="15.75" customHeight="1" x14ac:dyDescent="0.25">
      <c r="D83" s="441"/>
      <c r="E83" s="441"/>
      <c r="F83" s="441"/>
      <c r="G83" s="441"/>
      <c r="H83" s="441"/>
      <c r="I83" s="441"/>
      <c r="J83" s="441"/>
      <c r="K83" s="441"/>
      <c r="L83" s="441"/>
      <c r="M83" s="441"/>
      <c r="N83" s="441"/>
      <c r="O83" s="441"/>
      <c r="P83" s="441"/>
      <c r="Q83" s="441"/>
      <c r="R83" s="441"/>
    </row>
    <row r="84" spans="4:18" ht="15.75" customHeight="1" x14ac:dyDescent="0.25">
      <c r="D84" s="441"/>
      <c r="E84" s="441"/>
      <c r="F84" s="441"/>
      <c r="G84" s="441"/>
      <c r="H84" s="441"/>
      <c r="I84" s="441"/>
      <c r="J84" s="441"/>
      <c r="K84" s="441"/>
      <c r="L84" s="441"/>
      <c r="M84" s="441"/>
      <c r="N84" s="441"/>
      <c r="O84" s="441"/>
      <c r="P84" s="441"/>
      <c r="Q84" s="441"/>
      <c r="R84" s="441"/>
    </row>
    <row r="85" spans="4:18" ht="15.75" customHeight="1" x14ac:dyDescent="0.25">
      <c r="D85" s="441"/>
      <c r="E85" s="441"/>
      <c r="F85" s="441"/>
      <c r="G85" s="441"/>
      <c r="H85" s="441"/>
      <c r="I85" s="441"/>
      <c r="J85" s="441"/>
      <c r="K85" s="441"/>
      <c r="L85" s="441"/>
      <c r="M85" s="441"/>
      <c r="N85" s="441"/>
      <c r="O85" s="441"/>
      <c r="P85" s="441"/>
      <c r="Q85" s="441"/>
      <c r="R85" s="441"/>
    </row>
    <row r="86" spans="4:18" ht="15.75" customHeight="1" x14ac:dyDescent="0.25">
      <c r="D86" s="441"/>
      <c r="E86" s="441"/>
      <c r="F86" s="441"/>
      <c r="G86" s="441"/>
      <c r="H86" s="441"/>
      <c r="I86" s="441"/>
      <c r="J86" s="441"/>
      <c r="K86" s="441"/>
      <c r="L86" s="441"/>
      <c r="M86" s="441"/>
      <c r="N86" s="441"/>
      <c r="O86" s="441"/>
      <c r="P86" s="441"/>
      <c r="Q86" s="441"/>
      <c r="R86" s="441"/>
    </row>
    <row r="87" spans="4:18" ht="15.75" customHeight="1" x14ac:dyDescent="0.25">
      <c r="D87" s="441"/>
      <c r="E87" s="441"/>
      <c r="F87" s="441"/>
      <c r="G87" s="441"/>
      <c r="H87" s="441"/>
      <c r="I87" s="441"/>
      <c r="J87" s="441"/>
      <c r="K87" s="441"/>
      <c r="L87" s="441"/>
      <c r="M87" s="441"/>
      <c r="N87" s="441"/>
      <c r="O87" s="441"/>
      <c r="P87" s="441"/>
      <c r="Q87" s="441"/>
      <c r="R87" s="441"/>
    </row>
    <row r="88" spans="4:18" ht="15.75" customHeight="1" x14ac:dyDescent="0.25">
      <c r="D88" s="441"/>
      <c r="E88" s="441"/>
      <c r="F88" s="441"/>
      <c r="G88" s="441"/>
      <c r="H88" s="441"/>
      <c r="I88" s="441"/>
      <c r="J88" s="441"/>
      <c r="K88" s="441"/>
      <c r="L88" s="441"/>
      <c r="M88" s="441"/>
      <c r="N88" s="441"/>
      <c r="O88" s="441"/>
      <c r="P88" s="441"/>
      <c r="Q88" s="441"/>
      <c r="R88" s="441"/>
    </row>
    <row r="89" spans="4:18" ht="15.75" customHeight="1" x14ac:dyDescent="0.25">
      <c r="D89" s="441"/>
      <c r="E89" s="441"/>
      <c r="F89" s="441"/>
      <c r="G89" s="441"/>
      <c r="H89" s="441"/>
      <c r="I89" s="441"/>
      <c r="J89" s="441"/>
      <c r="K89" s="441"/>
      <c r="L89" s="441"/>
      <c r="M89" s="441"/>
      <c r="N89" s="441"/>
      <c r="O89" s="441"/>
      <c r="P89" s="441"/>
      <c r="Q89" s="441"/>
      <c r="R89" s="441"/>
    </row>
    <row r="90" spans="4:18" ht="15.75" customHeight="1" x14ac:dyDescent="0.25">
      <c r="D90" s="441"/>
      <c r="E90" s="441"/>
      <c r="F90" s="441"/>
      <c r="G90" s="441"/>
      <c r="H90" s="441"/>
      <c r="I90" s="441"/>
      <c r="J90" s="441"/>
      <c r="K90" s="441"/>
      <c r="L90" s="441"/>
      <c r="M90" s="441"/>
      <c r="N90" s="441"/>
      <c r="O90" s="441"/>
      <c r="P90" s="441"/>
      <c r="Q90" s="441"/>
      <c r="R90" s="441"/>
    </row>
    <row r="91" spans="4:18" ht="15.75" customHeight="1" x14ac:dyDescent="0.25">
      <c r="D91" s="441"/>
      <c r="E91" s="441"/>
      <c r="F91" s="441"/>
      <c r="G91" s="441"/>
      <c r="H91" s="441"/>
      <c r="I91" s="441"/>
      <c r="J91" s="441"/>
      <c r="K91" s="441"/>
      <c r="L91" s="441"/>
      <c r="M91" s="441"/>
      <c r="N91" s="441"/>
      <c r="O91" s="441"/>
      <c r="P91" s="441"/>
      <c r="Q91" s="441"/>
      <c r="R91" s="441"/>
    </row>
    <row r="92" spans="4:18" ht="15.75" customHeight="1" x14ac:dyDescent="0.25">
      <c r="D92" s="441"/>
      <c r="E92" s="441"/>
      <c r="F92" s="441"/>
      <c r="G92" s="441"/>
      <c r="H92" s="441"/>
      <c r="I92" s="441"/>
      <c r="J92" s="441"/>
      <c r="K92" s="441"/>
      <c r="L92" s="441"/>
      <c r="M92" s="441"/>
      <c r="N92" s="441"/>
      <c r="O92" s="441"/>
      <c r="P92" s="441"/>
      <c r="Q92" s="441"/>
      <c r="R92" s="441"/>
    </row>
    <row r="93" spans="4:18" ht="15.75" customHeight="1" x14ac:dyDescent="0.25">
      <c r="D93" s="441"/>
      <c r="E93" s="441"/>
      <c r="F93" s="441"/>
      <c r="G93" s="441"/>
      <c r="H93" s="441"/>
      <c r="I93" s="441"/>
      <c r="J93" s="441"/>
      <c r="K93" s="441"/>
      <c r="L93" s="441"/>
      <c r="M93" s="441"/>
      <c r="N93" s="441"/>
      <c r="O93" s="441"/>
      <c r="P93" s="441"/>
      <c r="Q93" s="441"/>
      <c r="R93" s="441"/>
    </row>
    <row r="94" spans="4:18" ht="15.75" customHeight="1" x14ac:dyDescent="0.25">
      <c r="D94" s="441"/>
      <c r="E94" s="441"/>
      <c r="F94" s="441"/>
      <c r="G94" s="441"/>
      <c r="H94" s="441"/>
      <c r="I94" s="441"/>
      <c r="J94" s="441"/>
      <c r="K94" s="441"/>
      <c r="L94" s="441"/>
      <c r="M94" s="441"/>
      <c r="N94" s="441"/>
      <c r="O94" s="441"/>
      <c r="P94" s="441"/>
      <c r="Q94" s="441"/>
      <c r="R94" s="441"/>
    </row>
    <row r="95" spans="4:18" ht="15.75" customHeight="1" x14ac:dyDescent="0.25">
      <c r="D95" s="441"/>
      <c r="E95" s="441"/>
      <c r="F95" s="441"/>
      <c r="G95" s="441"/>
      <c r="H95" s="441"/>
      <c r="I95" s="441"/>
      <c r="J95" s="441"/>
      <c r="K95" s="441"/>
      <c r="L95" s="441"/>
      <c r="M95" s="441"/>
      <c r="N95" s="441"/>
      <c r="O95" s="441"/>
      <c r="P95" s="441"/>
      <c r="Q95" s="441"/>
      <c r="R95" s="441"/>
    </row>
    <row r="96" spans="4:18" ht="15.75" customHeight="1" x14ac:dyDescent="0.25">
      <c r="D96" s="441"/>
      <c r="E96" s="441"/>
      <c r="F96" s="441"/>
      <c r="G96" s="441"/>
      <c r="H96" s="441"/>
      <c r="I96" s="441"/>
      <c r="J96" s="441"/>
      <c r="K96" s="441"/>
      <c r="L96" s="441"/>
      <c r="M96" s="441"/>
      <c r="N96" s="441"/>
      <c r="O96" s="441"/>
      <c r="P96" s="441"/>
      <c r="Q96" s="441"/>
      <c r="R96" s="441"/>
    </row>
    <row r="97" spans="4:18" ht="15.75" customHeight="1" x14ac:dyDescent="0.25">
      <c r="D97" s="441"/>
      <c r="E97" s="441"/>
      <c r="F97" s="441"/>
      <c r="G97" s="441"/>
      <c r="H97" s="441"/>
      <c r="I97" s="441"/>
      <c r="J97" s="441"/>
      <c r="K97" s="441"/>
      <c r="L97" s="441"/>
      <c r="M97" s="441"/>
      <c r="N97" s="441"/>
      <c r="O97" s="441"/>
      <c r="P97" s="441"/>
      <c r="Q97" s="441"/>
      <c r="R97" s="441"/>
    </row>
    <row r="98" spans="4:18" ht="15.75" customHeight="1" x14ac:dyDescent="0.25">
      <c r="D98" s="441"/>
      <c r="E98" s="441"/>
      <c r="F98" s="441"/>
      <c r="G98" s="441"/>
      <c r="H98" s="441"/>
      <c r="I98" s="441"/>
      <c r="J98" s="441"/>
      <c r="K98" s="441"/>
      <c r="L98" s="441"/>
      <c r="M98" s="441"/>
      <c r="N98" s="441"/>
      <c r="O98" s="441"/>
      <c r="P98" s="441"/>
      <c r="Q98" s="441"/>
      <c r="R98" s="441"/>
    </row>
    <row r="99" spans="4:18" ht="15.75" customHeight="1" x14ac:dyDescent="0.25">
      <c r="D99" s="441"/>
      <c r="E99" s="441"/>
      <c r="F99" s="441"/>
      <c r="G99" s="441"/>
      <c r="H99" s="441"/>
      <c r="I99" s="441"/>
      <c r="J99" s="441"/>
      <c r="K99" s="441"/>
      <c r="L99" s="441"/>
      <c r="M99" s="441"/>
      <c r="N99" s="441"/>
      <c r="O99" s="441"/>
      <c r="P99" s="441"/>
      <c r="Q99" s="441"/>
      <c r="R99" s="441"/>
    </row>
    <row r="100" spans="4:18" ht="15.75" customHeight="1" x14ac:dyDescent="0.25">
      <c r="D100" s="441"/>
      <c r="E100" s="441"/>
      <c r="F100" s="441"/>
      <c r="G100" s="441"/>
      <c r="H100" s="441"/>
      <c r="I100" s="441"/>
      <c r="J100" s="441"/>
      <c r="K100" s="441"/>
      <c r="L100" s="441"/>
      <c r="M100" s="441"/>
      <c r="N100" s="441"/>
      <c r="O100" s="441"/>
      <c r="P100" s="441"/>
      <c r="Q100" s="441"/>
      <c r="R100" s="441"/>
    </row>
    <row r="101" spans="4:18" ht="15.75" customHeight="1" x14ac:dyDescent="0.25">
      <c r="D101" s="441"/>
      <c r="E101" s="441"/>
      <c r="F101" s="441"/>
      <c r="G101" s="441"/>
      <c r="H101" s="441"/>
      <c r="I101" s="441"/>
      <c r="J101" s="441"/>
      <c r="K101" s="441"/>
      <c r="L101" s="441"/>
      <c r="M101" s="441"/>
      <c r="N101" s="441"/>
      <c r="O101" s="441"/>
      <c r="P101" s="441"/>
      <c r="Q101" s="441"/>
      <c r="R101" s="441"/>
    </row>
    <row r="102" spans="4:18" ht="15.75" customHeight="1" x14ac:dyDescent="0.25">
      <c r="D102" s="441"/>
      <c r="E102" s="441"/>
      <c r="F102" s="441"/>
      <c r="G102" s="441"/>
      <c r="H102" s="441"/>
      <c r="I102" s="441"/>
      <c r="J102" s="441"/>
      <c r="K102" s="441"/>
      <c r="L102" s="441"/>
      <c r="M102" s="441"/>
      <c r="N102" s="441"/>
      <c r="O102" s="441"/>
      <c r="P102" s="441"/>
      <c r="Q102" s="441"/>
      <c r="R102" s="441"/>
    </row>
    <row r="103" spans="4:18" ht="15.75" customHeight="1" x14ac:dyDescent="0.25">
      <c r="D103" s="441"/>
      <c r="E103" s="441"/>
      <c r="F103" s="441"/>
      <c r="G103" s="441"/>
      <c r="H103" s="441"/>
      <c r="I103" s="441"/>
      <c r="J103" s="441"/>
      <c r="K103" s="441"/>
      <c r="L103" s="441"/>
      <c r="M103" s="441"/>
      <c r="N103" s="441"/>
      <c r="O103" s="441"/>
      <c r="P103" s="441"/>
      <c r="Q103" s="441"/>
      <c r="R103" s="441"/>
    </row>
    <row r="104" spans="4:18" ht="15.75" customHeight="1" x14ac:dyDescent="0.25">
      <c r="D104" s="441"/>
      <c r="E104" s="441"/>
      <c r="F104" s="441"/>
      <c r="G104" s="441"/>
      <c r="H104" s="441"/>
      <c r="I104" s="441"/>
      <c r="J104" s="441"/>
      <c r="K104" s="441"/>
      <c r="L104" s="441"/>
      <c r="M104" s="441"/>
      <c r="N104" s="441"/>
      <c r="O104" s="441"/>
      <c r="P104" s="441"/>
      <c r="Q104" s="441"/>
      <c r="R104" s="441"/>
    </row>
    <row r="105" spans="4:18" ht="15.75" customHeight="1" x14ac:dyDescent="0.25">
      <c r="D105" s="441"/>
      <c r="E105" s="441"/>
      <c r="F105" s="441"/>
      <c r="G105" s="441"/>
      <c r="H105" s="441"/>
      <c r="I105" s="441"/>
      <c r="J105" s="441"/>
      <c r="K105" s="441"/>
      <c r="L105" s="441"/>
      <c r="M105" s="441"/>
      <c r="N105" s="441"/>
      <c r="O105" s="441"/>
      <c r="P105" s="441"/>
      <c r="Q105" s="441"/>
      <c r="R105" s="441"/>
    </row>
    <row r="106" spans="4:18" ht="15.75" customHeight="1" x14ac:dyDescent="0.25">
      <c r="D106" s="441"/>
      <c r="E106" s="441"/>
      <c r="F106" s="441"/>
      <c r="G106" s="441"/>
      <c r="H106" s="441"/>
      <c r="I106" s="441"/>
      <c r="J106" s="441"/>
      <c r="K106" s="441"/>
      <c r="L106" s="441"/>
      <c r="M106" s="441"/>
      <c r="N106" s="441"/>
      <c r="O106" s="441"/>
      <c r="P106" s="441"/>
      <c r="Q106" s="441"/>
      <c r="R106" s="441"/>
    </row>
    <row r="107" spans="4:18" ht="15.75" customHeight="1" x14ac:dyDescent="0.25">
      <c r="D107" s="441"/>
      <c r="E107" s="441"/>
      <c r="F107" s="441"/>
      <c r="G107" s="441"/>
      <c r="H107" s="441"/>
      <c r="I107" s="441"/>
      <c r="J107" s="441"/>
      <c r="K107" s="441"/>
      <c r="L107" s="441"/>
      <c r="M107" s="441"/>
      <c r="N107" s="441"/>
      <c r="O107" s="441"/>
      <c r="P107" s="441"/>
      <c r="Q107" s="441"/>
      <c r="R107" s="441"/>
    </row>
    <row r="108" spans="4:18" ht="15.75" customHeight="1" x14ac:dyDescent="0.25">
      <c r="D108" s="441"/>
      <c r="E108" s="441"/>
      <c r="F108" s="441"/>
      <c r="G108" s="441"/>
      <c r="H108" s="441"/>
      <c r="I108" s="441"/>
      <c r="J108" s="441"/>
      <c r="K108" s="441"/>
      <c r="L108" s="441"/>
      <c r="M108" s="441"/>
      <c r="N108" s="441"/>
      <c r="O108" s="441"/>
      <c r="P108" s="441"/>
      <c r="Q108" s="441"/>
      <c r="R108" s="441"/>
    </row>
    <row r="109" spans="4:18" ht="15.75" customHeight="1" x14ac:dyDescent="0.25">
      <c r="D109" s="441"/>
      <c r="E109" s="441"/>
      <c r="F109" s="441"/>
      <c r="G109" s="441"/>
      <c r="H109" s="441"/>
      <c r="I109" s="441"/>
      <c r="J109" s="441"/>
      <c r="K109" s="441"/>
      <c r="L109" s="441"/>
      <c r="M109" s="441"/>
      <c r="N109" s="441"/>
      <c r="O109" s="441"/>
      <c r="P109" s="441"/>
      <c r="Q109" s="441"/>
      <c r="R109" s="441"/>
    </row>
    <row r="110" spans="4:18" ht="15.75" customHeight="1" x14ac:dyDescent="0.25">
      <c r="D110" s="441"/>
      <c r="E110" s="441"/>
      <c r="F110" s="441"/>
      <c r="G110" s="441"/>
      <c r="H110" s="441"/>
      <c r="I110" s="441"/>
      <c r="J110" s="441"/>
      <c r="K110" s="441"/>
      <c r="L110" s="441"/>
      <c r="M110" s="441"/>
      <c r="N110" s="441"/>
      <c r="O110" s="441"/>
      <c r="P110" s="441"/>
      <c r="Q110" s="441"/>
      <c r="R110" s="441"/>
    </row>
    <row r="111" spans="4:18" ht="15.75" customHeight="1" x14ac:dyDescent="0.25">
      <c r="D111" s="441"/>
      <c r="E111" s="441"/>
      <c r="F111" s="441"/>
      <c r="G111" s="441"/>
      <c r="H111" s="441"/>
      <c r="I111" s="441"/>
      <c r="J111" s="441"/>
      <c r="K111" s="441"/>
      <c r="L111" s="441"/>
      <c r="M111" s="441"/>
      <c r="N111" s="441"/>
      <c r="O111" s="441"/>
      <c r="P111" s="441"/>
      <c r="Q111" s="441"/>
      <c r="R111" s="441"/>
    </row>
    <row r="112" spans="4:18" ht="15.75" customHeight="1" x14ac:dyDescent="0.25">
      <c r="D112" s="441"/>
      <c r="E112" s="441"/>
      <c r="F112" s="441"/>
      <c r="G112" s="441"/>
      <c r="H112" s="441"/>
      <c r="I112" s="441"/>
      <c r="J112" s="441"/>
      <c r="K112" s="441"/>
      <c r="L112" s="441"/>
      <c r="M112" s="441"/>
      <c r="N112" s="441"/>
      <c r="O112" s="441"/>
      <c r="P112" s="441"/>
      <c r="Q112" s="441"/>
      <c r="R112" s="441"/>
    </row>
    <row r="113" spans="4:18" ht="15.75" customHeight="1" x14ac:dyDescent="0.25">
      <c r="D113" s="441"/>
      <c r="E113" s="441"/>
      <c r="F113" s="441"/>
      <c r="G113" s="441"/>
      <c r="H113" s="441"/>
      <c r="I113" s="441"/>
      <c r="J113" s="441"/>
      <c r="K113" s="441"/>
      <c r="L113" s="441"/>
      <c r="M113" s="441"/>
      <c r="N113" s="441"/>
      <c r="O113" s="441"/>
      <c r="P113" s="441"/>
      <c r="Q113" s="441"/>
      <c r="R113" s="441"/>
    </row>
    <row r="114" spans="4:18" ht="15.75" customHeight="1" x14ac:dyDescent="0.25">
      <c r="D114" s="441"/>
      <c r="E114" s="441"/>
      <c r="F114" s="441"/>
      <c r="G114" s="441"/>
      <c r="H114" s="441"/>
      <c r="I114" s="441"/>
      <c r="J114" s="441"/>
      <c r="K114" s="441"/>
      <c r="L114" s="441"/>
      <c r="M114" s="441"/>
      <c r="N114" s="441"/>
      <c r="O114" s="441"/>
      <c r="P114" s="441"/>
      <c r="Q114" s="441"/>
      <c r="R114" s="441"/>
    </row>
    <row r="115" spans="4:18" ht="15.75" customHeight="1" x14ac:dyDescent="0.25">
      <c r="D115" s="441"/>
      <c r="E115" s="441"/>
      <c r="F115" s="441"/>
      <c r="G115" s="441"/>
      <c r="H115" s="441"/>
      <c r="I115" s="441"/>
      <c r="J115" s="441"/>
      <c r="K115" s="441"/>
      <c r="L115" s="441"/>
      <c r="M115" s="441"/>
      <c r="N115" s="441"/>
      <c r="O115" s="441"/>
      <c r="P115" s="441"/>
      <c r="Q115" s="441"/>
      <c r="R115" s="441"/>
    </row>
    <row r="116" spans="4:18" ht="15.75" customHeight="1" x14ac:dyDescent="0.25">
      <c r="D116" s="441"/>
      <c r="E116" s="441"/>
      <c r="F116" s="441"/>
      <c r="G116" s="441"/>
      <c r="H116" s="441"/>
      <c r="I116" s="441"/>
      <c r="J116" s="441"/>
      <c r="K116" s="441"/>
      <c r="L116" s="441"/>
      <c r="M116" s="441"/>
      <c r="N116" s="441"/>
      <c r="O116" s="441"/>
      <c r="P116" s="441"/>
      <c r="Q116" s="441"/>
      <c r="R116" s="441"/>
    </row>
    <row r="117" spans="4:18" ht="15.75" customHeight="1" x14ac:dyDescent="0.25">
      <c r="D117" s="441"/>
      <c r="E117" s="441"/>
      <c r="F117" s="441"/>
      <c r="G117" s="441"/>
      <c r="H117" s="441"/>
      <c r="I117" s="441"/>
      <c r="J117" s="441"/>
      <c r="K117" s="441"/>
      <c r="L117" s="441"/>
      <c r="M117" s="441"/>
      <c r="N117" s="441"/>
      <c r="O117" s="441"/>
      <c r="P117" s="441"/>
      <c r="Q117" s="441"/>
      <c r="R117" s="441"/>
    </row>
    <row r="118" spans="4:18" ht="15.75" customHeight="1" x14ac:dyDescent="0.25">
      <c r="D118" s="441"/>
      <c r="E118" s="441"/>
      <c r="F118" s="441"/>
      <c r="G118" s="441"/>
      <c r="H118" s="441"/>
      <c r="I118" s="441"/>
      <c r="J118" s="441"/>
      <c r="K118" s="441"/>
      <c r="L118" s="441"/>
      <c r="M118" s="441"/>
      <c r="N118" s="441"/>
      <c r="O118" s="441"/>
      <c r="P118" s="441"/>
      <c r="Q118" s="441"/>
      <c r="R118" s="441"/>
    </row>
    <row r="119" spans="4:18" ht="15.75" customHeight="1" x14ac:dyDescent="0.25">
      <c r="D119" s="441"/>
      <c r="E119" s="441"/>
      <c r="F119" s="441"/>
      <c r="G119" s="441"/>
      <c r="H119" s="441"/>
      <c r="I119" s="441"/>
      <c r="J119" s="441"/>
      <c r="K119" s="441"/>
      <c r="L119" s="441"/>
      <c r="M119" s="441"/>
      <c r="N119" s="441"/>
      <c r="O119" s="441"/>
      <c r="P119" s="441"/>
      <c r="Q119" s="441"/>
      <c r="R119" s="441"/>
    </row>
    <row r="120" spans="4:18" ht="15.75" customHeight="1" x14ac:dyDescent="0.25">
      <c r="D120" s="441"/>
      <c r="E120" s="441"/>
      <c r="F120" s="441"/>
      <c r="G120" s="441"/>
      <c r="H120" s="441"/>
      <c r="I120" s="441"/>
      <c r="J120" s="441"/>
      <c r="K120" s="441"/>
      <c r="L120" s="441"/>
      <c r="M120" s="441"/>
      <c r="N120" s="441"/>
      <c r="O120" s="441"/>
      <c r="P120" s="441"/>
      <c r="Q120" s="441"/>
      <c r="R120" s="441"/>
    </row>
    <row r="121" spans="4:18" ht="15.75" customHeight="1" x14ac:dyDescent="0.25">
      <c r="D121" s="441"/>
      <c r="E121" s="441"/>
      <c r="F121" s="441"/>
      <c r="G121" s="441"/>
      <c r="H121" s="441"/>
      <c r="I121" s="441"/>
      <c r="J121" s="441"/>
      <c r="K121" s="441"/>
      <c r="L121" s="441"/>
      <c r="M121" s="441"/>
      <c r="N121" s="441"/>
      <c r="O121" s="441"/>
      <c r="P121" s="441"/>
      <c r="Q121" s="441"/>
      <c r="R121" s="441"/>
    </row>
    <row r="122" spans="4:18" ht="15.75" customHeight="1" x14ac:dyDescent="0.25">
      <c r="D122" s="441"/>
      <c r="E122" s="441"/>
      <c r="F122" s="441"/>
      <c r="G122" s="441"/>
      <c r="H122" s="441"/>
      <c r="I122" s="441"/>
      <c r="J122" s="441"/>
      <c r="K122" s="441"/>
      <c r="L122" s="441"/>
      <c r="M122" s="441"/>
      <c r="N122" s="441"/>
      <c r="O122" s="441"/>
      <c r="P122" s="441"/>
      <c r="Q122" s="441"/>
      <c r="R122" s="441"/>
    </row>
    <row r="123" spans="4:18" ht="15.75" customHeight="1" x14ac:dyDescent="0.25">
      <c r="D123" s="441"/>
      <c r="E123" s="441"/>
      <c r="F123" s="441"/>
      <c r="G123" s="441"/>
      <c r="H123" s="441"/>
      <c r="I123" s="441"/>
      <c r="J123" s="441"/>
      <c r="K123" s="441"/>
      <c r="L123" s="441"/>
      <c r="M123" s="441"/>
      <c r="N123" s="441"/>
      <c r="O123" s="441"/>
      <c r="P123" s="441"/>
      <c r="Q123" s="441"/>
      <c r="R123" s="441"/>
    </row>
    <row r="124" spans="4:18" ht="15.75" customHeight="1" x14ac:dyDescent="0.25">
      <c r="D124" s="441"/>
      <c r="E124" s="441"/>
      <c r="F124" s="441"/>
      <c r="G124" s="441"/>
      <c r="H124" s="441"/>
      <c r="I124" s="441"/>
      <c r="J124" s="441"/>
      <c r="K124" s="441"/>
      <c r="L124" s="441"/>
      <c r="M124" s="441"/>
      <c r="N124" s="441"/>
      <c r="O124" s="441"/>
      <c r="P124" s="441"/>
      <c r="Q124" s="441"/>
      <c r="R124" s="441"/>
    </row>
    <row r="125" spans="4:18" ht="15.75" customHeight="1" x14ac:dyDescent="0.25">
      <c r="D125" s="441"/>
      <c r="E125" s="441"/>
      <c r="F125" s="441"/>
      <c r="G125" s="441"/>
      <c r="H125" s="441"/>
      <c r="I125" s="441"/>
      <c r="J125" s="441"/>
      <c r="K125" s="441"/>
      <c r="L125" s="441"/>
      <c r="M125" s="441"/>
      <c r="N125" s="441"/>
      <c r="O125" s="441"/>
      <c r="P125" s="441"/>
      <c r="Q125" s="441"/>
      <c r="R125" s="441"/>
    </row>
    <row r="126" spans="4:18" ht="15.75" customHeight="1" x14ac:dyDescent="0.25">
      <c r="D126" s="441"/>
      <c r="E126" s="441"/>
      <c r="F126" s="441"/>
      <c r="G126" s="441"/>
      <c r="H126" s="441"/>
      <c r="I126" s="441"/>
      <c r="J126" s="441"/>
      <c r="K126" s="441"/>
      <c r="L126" s="441"/>
      <c r="M126" s="441"/>
      <c r="N126" s="441"/>
      <c r="O126" s="441"/>
      <c r="P126" s="441"/>
      <c r="Q126" s="441"/>
      <c r="R126" s="441"/>
    </row>
    <row r="127" spans="4:18" ht="15.75" customHeight="1" x14ac:dyDescent="0.25">
      <c r="D127" s="441"/>
      <c r="E127" s="441"/>
      <c r="F127" s="441"/>
      <c r="G127" s="441"/>
      <c r="H127" s="441"/>
      <c r="I127" s="441"/>
      <c r="J127" s="441"/>
      <c r="K127" s="441"/>
      <c r="L127" s="441"/>
      <c r="M127" s="441"/>
      <c r="N127" s="441"/>
      <c r="O127" s="441"/>
      <c r="P127" s="441"/>
      <c r="Q127" s="441"/>
      <c r="R127" s="441"/>
    </row>
    <row r="128" spans="4:18" ht="15.75" customHeight="1" x14ac:dyDescent="0.25">
      <c r="D128" s="441"/>
      <c r="E128" s="441"/>
      <c r="F128" s="441"/>
      <c r="G128" s="441"/>
      <c r="H128" s="441"/>
      <c r="I128" s="441"/>
      <c r="J128" s="441"/>
      <c r="K128" s="441"/>
      <c r="L128" s="441"/>
      <c r="M128" s="441"/>
      <c r="N128" s="441"/>
      <c r="O128" s="441"/>
      <c r="P128" s="441"/>
      <c r="Q128" s="441"/>
      <c r="R128" s="441"/>
    </row>
    <row r="129" spans="4:18" ht="15.75" customHeight="1" x14ac:dyDescent="0.25">
      <c r="D129" s="441"/>
      <c r="E129" s="441"/>
      <c r="F129" s="441"/>
      <c r="G129" s="441"/>
      <c r="H129" s="441"/>
      <c r="I129" s="441"/>
      <c r="J129" s="441"/>
      <c r="K129" s="441"/>
      <c r="L129" s="441"/>
      <c r="M129" s="441"/>
      <c r="N129" s="441"/>
      <c r="O129" s="441"/>
      <c r="P129" s="441"/>
      <c r="Q129" s="441"/>
      <c r="R129" s="441"/>
    </row>
    <row r="130" spans="4:18" ht="15.75" customHeight="1" x14ac:dyDescent="0.25">
      <c r="D130" s="441"/>
      <c r="E130" s="441"/>
      <c r="F130" s="441"/>
      <c r="G130" s="441"/>
      <c r="H130" s="441"/>
      <c r="I130" s="441"/>
      <c r="J130" s="441"/>
      <c r="K130" s="441"/>
      <c r="L130" s="441"/>
      <c r="M130" s="441"/>
      <c r="N130" s="441"/>
      <c r="O130" s="441"/>
      <c r="P130" s="441"/>
      <c r="Q130" s="441"/>
      <c r="R130" s="441"/>
    </row>
    <row r="131" spans="4:18" ht="15.75" customHeight="1" x14ac:dyDescent="0.25">
      <c r="D131" s="441"/>
      <c r="E131" s="441"/>
      <c r="F131" s="441"/>
      <c r="G131" s="441"/>
      <c r="H131" s="441"/>
      <c r="I131" s="441"/>
      <c r="J131" s="441"/>
      <c r="K131" s="441"/>
      <c r="L131" s="441"/>
      <c r="M131" s="441"/>
      <c r="N131" s="441"/>
      <c r="O131" s="441"/>
      <c r="P131" s="441"/>
      <c r="Q131" s="441"/>
      <c r="R131" s="441"/>
    </row>
    <row r="132" spans="4:18" ht="15.75" customHeight="1" x14ac:dyDescent="0.25">
      <c r="D132" s="441"/>
      <c r="E132" s="441"/>
      <c r="F132" s="441"/>
      <c r="G132" s="441"/>
      <c r="H132" s="441"/>
      <c r="I132" s="441"/>
      <c r="J132" s="441"/>
      <c r="K132" s="441"/>
      <c r="L132" s="441"/>
      <c r="M132" s="441"/>
      <c r="N132" s="441"/>
      <c r="O132" s="441"/>
      <c r="P132" s="441"/>
      <c r="Q132" s="441"/>
      <c r="R132" s="441"/>
    </row>
    <row r="133" spans="4:18" ht="15.75" customHeight="1" x14ac:dyDescent="0.25">
      <c r="D133" s="441"/>
      <c r="E133" s="441"/>
      <c r="F133" s="441"/>
      <c r="G133" s="441"/>
      <c r="H133" s="441"/>
      <c r="I133" s="441"/>
      <c r="J133" s="441"/>
      <c r="K133" s="441"/>
      <c r="L133" s="441"/>
      <c r="M133" s="441"/>
      <c r="N133" s="441"/>
      <c r="O133" s="441"/>
      <c r="P133" s="441"/>
      <c r="Q133" s="441"/>
      <c r="R133" s="441"/>
    </row>
    <row r="134" spans="4:18" ht="15.75" customHeight="1" x14ac:dyDescent="0.25">
      <c r="D134" s="441"/>
      <c r="E134" s="441"/>
      <c r="F134" s="441"/>
      <c r="G134" s="441"/>
      <c r="H134" s="441"/>
      <c r="I134" s="441"/>
      <c r="J134" s="441"/>
      <c r="K134" s="441"/>
      <c r="L134" s="441"/>
      <c r="M134" s="441"/>
      <c r="N134" s="441"/>
      <c r="O134" s="441"/>
      <c r="P134" s="441"/>
      <c r="Q134" s="441"/>
      <c r="R134" s="441"/>
    </row>
    <row r="135" spans="4:18" ht="15.75" customHeight="1" x14ac:dyDescent="0.25">
      <c r="D135" s="441"/>
      <c r="E135" s="441"/>
      <c r="F135" s="441"/>
      <c r="G135" s="441"/>
      <c r="H135" s="441"/>
      <c r="I135" s="441"/>
      <c r="J135" s="441"/>
      <c r="K135" s="441"/>
      <c r="L135" s="441"/>
      <c r="M135" s="441"/>
      <c r="N135" s="441"/>
      <c r="O135" s="441"/>
      <c r="P135" s="441"/>
      <c r="Q135" s="441"/>
      <c r="R135" s="441"/>
    </row>
    <row r="136" spans="4:18" ht="15.75" customHeight="1" x14ac:dyDescent="0.25">
      <c r="D136" s="441"/>
      <c r="E136" s="441"/>
      <c r="F136" s="441"/>
      <c r="G136" s="441"/>
      <c r="H136" s="441"/>
      <c r="I136" s="441"/>
      <c r="J136" s="441"/>
      <c r="K136" s="441"/>
      <c r="L136" s="441"/>
      <c r="M136" s="441"/>
      <c r="N136" s="441"/>
      <c r="O136" s="441"/>
      <c r="P136" s="441"/>
      <c r="Q136" s="441"/>
      <c r="R136" s="441"/>
    </row>
    <row r="137" spans="4:18" ht="15.75" customHeight="1" x14ac:dyDescent="0.25">
      <c r="D137" s="441"/>
      <c r="E137" s="441"/>
      <c r="F137" s="441"/>
      <c r="G137" s="441"/>
      <c r="H137" s="441"/>
      <c r="I137" s="441"/>
      <c r="J137" s="441"/>
      <c r="K137" s="441"/>
      <c r="L137" s="441"/>
      <c r="M137" s="441"/>
      <c r="N137" s="441"/>
      <c r="O137" s="441"/>
      <c r="P137" s="441"/>
      <c r="Q137" s="441"/>
      <c r="R137" s="441"/>
    </row>
    <row r="138" spans="4:18" ht="15.75" customHeight="1" x14ac:dyDescent="0.25">
      <c r="D138" s="441"/>
      <c r="E138" s="441"/>
      <c r="F138" s="441"/>
      <c r="G138" s="441"/>
      <c r="H138" s="441"/>
      <c r="I138" s="441"/>
      <c r="J138" s="441"/>
      <c r="K138" s="441"/>
      <c r="L138" s="441"/>
      <c r="M138" s="441"/>
      <c r="N138" s="441"/>
      <c r="O138" s="441"/>
      <c r="P138" s="441"/>
      <c r="Q138" s="441"/>
      <c r="R138" s="441"/>
    </row>
    <row r="139" spans="4:18" ht="15.75" customHeight="1" x14ac:dyDescent="0.25">
      <c r="D139" s="441"/>
      <c r="E139" s="441"/>
      <c r="F139" s="441"/>
      <c r="G139" s="441"/>
      <c r="H139" s="441"/>
      <c r="I139" s="441"/>
      <c r="J139" s="441"/>
      <c r="K139" s="441"/>
      <c r="L139" s="441"/>
      <c r="M139" s="441"/>
      <c r="N139" s="441"/>
      <c r="O139" s="441"/>
      <c r="P139" s="441"/>
      <c r="Q139" s="441"/>
      <c r="R139" s="441"/>
    </row>
    <row r="140" spans="4:18" ht="15.75" customHeight="1" x14ac:dyDescent="0.25">
      <c r="D140" s="441"/>
      <c r="E140" s="441"/>
      <c r="F140" s="441"/>
      <c r="G140" s="441"/>
      <c r="H140" s="441"/>
      <c r="I140" s="441"/>
      <c r="J140" s="441"/>
      <c r="K140" s="441"/>
      <c r="L140" s="441"/>
      <c r="M140" s="441"/>
      <c r="N140" s="441"/>
      <c r="O140" s="441"/>
      <c r="P140" s="441"/>
      <c r="Q140" s="441"/>
      <c r="R140" s="441"/>
    </row>
    <row r="141" spans="4:18" ht="15.75" customHeight="1" x14ac:dyDescent="0.25">
      <c r="D141" s="441"/>
      <c r="E141" s="441"/>
      <c r="F141" s="441"/>
      <c r="G141" s="441"/>
      <c r="H141" s="441"/>
      <c r="I141" s="441"/>
      <c r="J141" s="441"/>
      <c r="K141" s="441"/>
      <c r="L141" s="441"/>
      <c r="M141" s="441"/>
      <c r="N141" s="441"/>
      <c r="O141" s="441"/>
      <c r="P141" s="441"/>
      <c r="Q141" s="441"/>
      <c r="R141" s="441"/>
    </row>
    <row r="142" spans="4:18" ht="15.75" customHeight="1" x14ac:dyDescent="0.25">
      <c r="D142" s="441"/>
      <c r="E142" s="441"/>
      <c r="F142" s="441"/>
      <c r="G142" s="441"/>
      <c r="H142" s="441"/>
      <c r="I142" s="441"/>
      <c r="J142" s="441"/>
      <c r="K142" s="441"/>
      <c r="L142" s="441"/>
      <c r="M142" s="441"/>
      <c r="N142" s="441"/>
      <c r="O142" s="441"/>
      <c r="P142" s="441"/>
      <c r="Q142" s="441"/>
      <c r="R142" s="441"/>
    </row>
    <row r="143" spans="4:18" ht="15.75" customHeight="1" x14ac:dyDescent="0.25">
      <c r="D143" s="441"/>
      <c r="E143" s="441"/>
      <c r="F143" s="441"/>
      <c r="G143" s="441"/>
      <c r="H143" s="441"/>
      <c r="I143" s="441"/>
      <c r="J143" s="441"/>
      <c r="K143" s="441"/>
      <c r="L143" s="441"/>
      <c r="M143" s="441"/>
      <c r="N143" s="441"/>
      <c r="O143" s="441"/>
      <c r="P143" s="441"/>
      <c r="Q143" s="441"/>
      <c r="R143" s="441"/>
    </row>
    <row r="144" spans="4:18" ht="15.75" customHeight="1" x14ac:dyDescent="0.25">
      <c r="D144" s="441"/>
      <c r="E144" s="441"/>
      <c r="F144" s="441"/>
      <c r="G144" s="441"/>
      <c r="H144" s="441"/>
      <c r="I144" s="441"/>
      <c r="J144" s="441"/>
      <c r="K144" s="441"/>
      <c r="L144" s="441"/>
      <c r="M144" s="441"/>
      <c r="N144" s="441"/>
      <c r="O144" s="441"/>
      <c r="P144" s="441"/>
      <c r="Q144" s="441"/>
      <c r="R144" s="441"/>
    </row>
    <row r="145" spans="4:18" ht="15.75" customHeight="1" x14ac:dyDescent="0.25">
      <c r="D145" s="441"/>
      <c r="E145" s="441"/>
      <c r="F145" s="441"/>
      <c r="G145" s="441"/>
      <c r="H145" s="441"/>
      <c r="I145" s="441"/>
      <c r="J145" s="441"/>
      <c r="K145" s="441"/>
      <c r="L145" s="441"/>
      <c r="M145" s="441"/>
      <c r="N145" s="441"/>
      <c r="O145" s="441"/>
      <c r="P145" s="441"/>
      <c r="Q145" s="441"/>
      <c r="R145" s="441"/>
    </row>
    <row r="146" spans="4:18" ht="15.75" customHeight="1" x14ac:dyDescent="0.25">
      <c r="D146" s="441"/>
      <c r="E146" s="441"/>
      <c r="F146" s="441"/>
      <c r="G146" s="441"/>
      <c r="H146" s="441"/>
      <c r="I146" s="441"/>
      <c r="J146" s="441"/>
      <c r="K146" s="441"/>
      <c r="L146" s="441"/>
      <c r="M146" s="441"/>
      <c r="N146" s="441"/>
      <c r="O146" s="441"/>
      <c r="P146" s="441"/>
      <c r="Q146" s="441"/>
      <c r="R146" s="441"/>
    </row>
    <row r="147" spans="4:18" ht="15.75" customHeight="1" x14ac:dyDescent="0.25">
      <c r="D147" s="441"/>
      <c r="E147" s="441"/>
      <c r="F147" s="441"/>
      <c r="G147" s="441"/>
      <c r="H147" s="441"/>
      <c r="I147" s="441"/>
      <c r="J147" s="441"/>
      <c r="K147" s="441"/>
      <c r="L147" s="441"/>
      <c r="M147" s="441"/>
      <c r="N147" s="441"/>
      <c r="O147" s="441"/>
      <c r="P147" s="441"/>
      <c r="Q147" s="441"/>
      <c r="R147" s="441"/>
    </row>
    <row r="148" spans="4:18" ht="15.75" customHeight="1" x14ac:dyDescent="0.25">
      <c r="D148" s="441"/>
      <c r="E148" s="441"/>
      <c r="F148" s="441"/>
      <c r="G148" s="441"/>
      <c r="H148" s="441"/>
      <c r="I148" s="441"/>
      <c r="J148" s="441"/>
      <c r="K148" s="441"/>
      <c r="L148" s="441"/>
      <c r="M148" s="441"/>
      <c r="N148" s="441"/>
      <c r="O148" s="441"/>
      <c r="P148" s="441"/>
      <c r="Q148" s="441"/>
      <c r="R148" s="441"/>
    </row>
    <row r="149" spans="4:18" ht="15.75" customHeight="1" x14ac:dyDescent="0.25">
      <c r="D149" s="441"/>
      <c r="E149" s="441"/>
      <c r="F149" s="441"/>
      <c r="G149" s="441"/>
      <c r="H149" s="441"/>
      <c r="I149" s="441"/>
      <c r="J149" s="441"/>
      <c r="K149" s="441"/>
      <c r="L149" s="441"/>
      <c r="M149" s="441"/>
      <c r="N149" s="441"/>
      <c r="O149" s="441"/>
      <c r="P149" s="441"/>
      <c r="Q149" s="441"/>
      <c r="R149" s="441"/>
    </row>
    <row r="150" spans="4:18" ht="15.75" customHeight="1" x14ac:dyDescent="0.25">
      <c r="D150" s="441"/>
      <c r="E150" s="441"/>
      <c r="F150" s="441"/>
      <c r="G150" s="441"/>
      <c r="H150" s="441"/>
      <c r="I150" s="441"/>
      <c r="J150" s="441"/>
      <c r="K150" s="441"/>
      <c r="L150" s="441"/>
      <c r="M150" s="441"/>
      <c r="N150" s="441"/>
      <c r="O150" s="441"/>
      <c r="P150" s="441"/>
      <c r="Q150" s="441"/>
      <c r="R150" s="441"/>
    </row>
    <row r="151" spans="4:18" ht="15.75" customHeight="1" x14ac:dyDescent="0.25">
      <c r="D151" s="441"/>
      <c r="E151" s="441"/>
      <c r="F151" s="441"/>
      <c r="G151" s="441"/>
      <c r="H151" s="441"/>
      <c r="I151" s="441"/>
      <c r="J151" s="441"/>
      <c r="K151" s="441"/>
      <c r="L151" s="441"/>
      <c r="M151" s="441"/>
      <c r="N151" s="441"/>
      <c r="O151" s="441"/>
      <c r="P151" s="441"/>
      <c r="Q151" s="441"/>
      <c r="R151" s="441"/>
    </row>
    <row r="152" spans="4:18" ht="15.75" customHeight="1" x14ac:dyDescent="0.25">
      <c r="D152" s="441"/>
      <c r="E152" s="441"/>
      <c r="F152" s="441"/>
      <c r="G152" s="441"/>
      <c r="H152" s="441"/>
      <c r="I152" s="441"/>
      <c r="J152" s="441"/>
      <c r="K152" s="441"/>
      <c r="L152" s="441"/>
      <c r="M152" s="441"/>
      <c r="N152" s="441"/>
      <c r="O152" s="441"/>
      <c r="P152" s="441"/>
      <c r="Q152" s="441"/>
      <c r="R152" s="441"/>
    </row>
    <row r="153" spans="4:18" ht="15.75" customHeight="1" x14ac:dyDescent="0.25">
      <c r="D153" s="441"/>
      <c r="E153" s="441"/>
      <c r="F153" s="441"/>
      <c r="G153" s="441"/>
      <c r="H153" s="441"/>
      <c r="I153" s="441"/>
      <c r="J153" s="441"/>
      <c r="K153" s="441"/>
      <c r="L153" s="441"/>
      <c r="M153" s="441"/>
      <c r="N153" s="441"/>
      <c r="O153" s="441"/>
      <c r="P153" s="441"/>
      <c r="Q153" s="441"/>
      <c r="R153" s="441"/>
    </row>
    <row r="154" spans="4:18" ht="15.75" customHeight="1" x14ac:dyDescent="0.25">
      <c r="D154" s="441"/>
      <c r="E154" s="441"/>
      <c r="F154" s="441"/>
      <c r="G154" s="441"/>
      <c r="H154" s="441"/>
      <c r="I154" s="441"/>
      <c r="J154" s="441"/>
      <c r="K154" s="441"/>
      <c r="L154" s="441"/>
      <c r="M154" s="441"/>
      <c r="N154" s="441"/>
      <c r="O154" s="441"/>
      <c r="P154" s="441"/>
      <c r="Q154" s="441"/>
      <c r="R154" s="441"/>
    </row>
    <row r="155" spans="4:18" ht="15.75" customHeight="1" x14ac:dyDescent="0.25">
      <c r="D155" s="441"/>
      <c r="E155" s="441"/>
      <c r="F155" s="441"/>
      <c r="G155" s="441"/>
      <c r="H155" s="441"/>
      <c r="I155" s="441"/>
      <c r="J155" s="441"/>
      <c r="K155" s="441"/>
      <c r="L155" s="441"/>
      <c r="M155" s="441"/>
      <c r="N155" s="441"/>
      <c r="O155" s="441"/>
      <c r="P155" s="441"/>
      <c r="Q155" s="441"/>
      <c r="R155" s="441"/>
    </row>
    <row r="156" spans="4:18" ht="15.75" customHeight="1" x14ac:dyDescent="0.25">
      <c r="D156" s="441"/>
      <c r="E156" s="441"/>
      <c r="F156" s="441"/>
      <c r="G156" s="441"/>
      <c r="H156" s="441"/>
      <c r="I156" s="441"/>
      <c r="J156" s="441"/>
      <c r="K156" s="441"/>
      <c r="L156" s="441"/>
      <c r="M156" s="441"/>
      <c r="N156" s="441"/>
      <c r="O156" s="441"/>
      <c r="P156" s="441"/>
      <c r="Q156" s="441"/>
      <c r="R156" s="441"/>
    </row>
    <row r="157" spans="4:18" ht="15.75" customHeight="1" x14ac:dyDescent="0.25">
      <c r="D157" s="441"/>
      <c r="E157" s="441"/>
      <c r="F157" s="441"/>
      <c r="G157" s="441"/>
      <c r="H157" s="441"/>
      <c r="I157" s="441"/>
      <c r="J157" s="441"/>
      <c r="K157" s="441"/>
      <c r="L157" s="441"/>
      <c r="M157" s="441"/>
      <c r="N157" s="441"/>
      <c r="O157" s="441"/>
      <c r="P157" s="441"/>
      <c r="Q157" s="441"/>
      <c r="R157" s="441"/>
    </row>
    <row r="158" spans="4:18" ht="15.75" customHeight="1" x14ac:dyDescent="0.25">
      <c r="D158" s="441"/>
      <c r="E158" s="441"/>
      <c r="F158" s="441"/>
      <c r="G158" s="441"/>
      <c r="H158" s="441"/>
      <c r="I158" s="441"/>
      <c r="J158" s="441"/>
      <c r="K158" s="441"/>
      <c r="L158" s="441"/>
      <c r="M158" s="441"/>
      <c r="N158" s="441"/>
      <c r="O158" s="441"/>
      <c r="P158" s="441"/>
      <c r="Q158" s="441"/>
      <c r="R158" s="441"/>
    </row>
    <row r="159" spans="4:18" ht="15.75" customHeight="1" x14ac:dyDescent="0.25">
      <c r="D159" s="441"/>
      <c r="E159" s="441"/>
      <c r="F159" s="441"/>
      <c r="G159" s="441"/>
      <c r="H159" s="441"/>
      <c r="I159" s="441"/>
      <c r="J159" s="441"/>
      <c r="K159" s="441"/>
      <c r="L159" s="441"/>
      <c r="M159" s="441"/>
      <c r="N159" s="441"/>
      <c r="O159" s="441"/>
      <c r="P159" s="441"/>
      <c r="Q159" s="441"/>
      <c r="R159" s="441"/>
    </row>
    <row r="160" spans="4:18" ht="15.75" customHeight="1" x14ac:dyDescent="0.25">
      <c r="D160" s="441"/>
      <c r="E160" s="441"/>
      <c r="F160" s="441"/>
      <c r="G160" s="441"/>
      <c r="H160" s="441"/>
      <c r="I160" s="441"/>
      <c r="J160" s="441"/>
      <c r="K160" s="441"/>
      <c r="L160" s="441"/>
      <c r="M160" s="441"/>
      <c r="N160" s="441"/>
      <c r="O160" s="441"/>
      <c r="P160" s="441"/>
      <c r="Q160" s="441"/>
      <c r="R160" s="441"/>
    </row>
    <row r="161" spans="4:18" ht="15.75" customHeight="1" x14ac:dyDescent="0.25">
      <c r="D161" s="441"/>
      <c r="E161" s="441"/>
      <c r="F161" s="441"/>
      <c r="G161" s="441"/>
      <c r="H161" s="441"/>
      <c r="I161" s="441"/>
      <c r="J161" s="441"/>
      <c r="K161" s="441"/>
      <c r="L161" s="441"/>
      <c r="M161" s="441"/>
      <c r="N161" s="441"/>
      <c r="O161" s="441"/>
      <c r="P161" s="441"/>
      <c r="Q161" s="441"/>
      <c r="R161" s="441"/>
    </row>
    <row r="162" spans="4:18" ht="15.75" customHeight="1" x14ac:dyDescent="0.25">
      <c r="D162" s="441"/>
      <c r="E162" s="441"/>
      <c r="F162" s="441"/>
      <c r="G162" s="441"/>
      <c r="H162" s="441"/>
      <c r="I162" s="441"/>
      <c r="J162" s="441"/>
      <c r="K162" s="441"/>
      <c r="L162" s="441"/>
      <c r="M162" s="441"/>
      <c r="N162" s="441"/>
      <c r="O162" s="441"/>
      <c r="P162" s="441"/>
      <c r="Q162" s="441"/>
      <c r="R162" s="441"/>
    </row>
    <row r="163" spans="4:18" ht="15.75" customHeight="1" x14ac:dyDescent="0.25">
      <c r="D163" s="441"/>
      <c r="E163" s="441"/>
      <c r="F163" s="441"/>
      <c r="G163" s="441"/>
      <c r="H163" s="441"/>
      <c r="I163" s="441"/>
      <c r="J163" s="441"/>
      <c r="K163" s="441"/>
      <c r="L163" s="441"/>
      <c r="M163" s="441"/>
      <c r="N163" s="441"/>
      <c r="O163" s="441"/>
      <c r="P163" s="441"/>
      <c r="Q163" s="441"/>
      <c r="R163" s="441"/>
    </row>
    <row r="164" spans="4:18" ht="15.75" customHeight="1" x14ac:dyDescent="0.25">
      <c r="D164" s="441"/>
      <c r="E164" s="441"/>
      <c r="F164" s="441"/>
      <c r="G164" s="441"/>
      <c r="H164" s="441"/>
      <c r="I164" s="441"/>
      <c r="J164" s="441"/>
      <c r="K164" s="441"/>
      <c r="L164" s="441"/>
      <c r="M164" s="441"/>
      <c r="N164" s="441"/>
      <c r="O164" s="441"/>
      <c r="P164" s="441"/>
      <c r="Q164" s="441"/>
      <c r="R164" s="441"/>
    </row>
    <row r="165" spans="4:18" ht="15.75" customHeight="1" x14ac:dyDescent="0.25">
      <c r="D165" s="441"/>
      <c r="E165" s="441"/>
      <c r="F165" s="441"/>
      <c r="G165" s="441"/>
      <c r="H165" s="441"/>
      <c r="I165" s="441"/>
      <c r="J165" s="441"/>
      <c r="K165" s="441"/>
      <c r="L165" s="441"/>
      <c r="M165" s="441"/>
      <c r="N165" s="441"/>
      <c r="O165" s="441"/>
      <c r="P165" s="441"/>
      <c r="Q165" s="441"/>
      <c r="R165" s="441"/>
    </row>
    <row r="166" spans="4:18" ht="15.75" customHeight="1" x14ac:dyDescent="0.25">
      <c r="D166" s="441"/>
      <c r="E166" s="441"/>
      <c r="F166" s="441"/>
      <c r="G166" s="441"/>
      <c r="H166" s="441"/>
      <c r="I166" s="441"/>
      <c r="J166" s="441"/>
      <c r="K166" s="441"/>
      <c r="L166" s="441"/>
      <c r="M166" s="441"/>
      <c r="N166" s="441"/>
      <c r="O166" s="441"/>
      <c r="P166" s="441"/>
      <c r="Q166" s="441"/>
      <c r="R166" s="441"/>
    </row>
    <row r="167" spans="4:18" ht="15.75" customHeight="1" x14ac:dyDescent="0.25">
      <c r="D167" s="441"/>
      <c r="E167" s="441"/>
      <c r="F167" s="441"/>
      <c r="G167" s="441"/>
      <c r="H167" s="441"/>
      <c r="I167" s="441"/>
      <c r="J167" s="441"/>
      <c r="K167" s="441"/>
      <c r="L167" s="441"/>
      <c r="M167" s="441"/>
      <c r="N167" s="441"/>
      <c r="O167" s="441"/>
      <c r="P167" s="441"/>
      <c r="Q167" s="441"/>
      <c r="R167" s="441"/>
    </row>
    <row r="168" spans="4:18" ht="15.75" customHeight="1" x14ac:dyDescent="0.25">
      <c r="D168" s="441"/>
      <c r="E168" s="441"/>
      <c r="F168" s="441"/>
      <c r="G168" s="441"/>
      <c r="H168" s="441"/>
      <c r="I168" s="441"/>
      <c r="J168" s="441"/>
      <c r="K168" s="441"/>
      <c r="L168" s="441"/>
      <c r="M168" s="441"/>
      <c r="N168" s="441"/>
      <c r="O168" s="441"/>
      <c r="P168" s="441"/>
      <c r="Q168" s="441"/>
      <c r="R168" s="441"/>
    </row>
    <row r="169" spans="4:18" ht="15.75" customHeight="1" x14ac:dyDescent="0.25">
      <c r="D169" s="441"/>
      <c r="E169" s="441"/>
      <c r="F169" s="441"/>
      <c r="G169" s="441"/>
      <c r="H169" s="441"/>
      <c r="I169" s="441"/>
      <c r="J169" s="441"/>
      <c r="K169" s="441"/>
      <c r="L169" s="441"/>
      <c r="M169" s="441"/>
      <c r="N169" s="441"/>
      <c r="O169" s="441"/>
      <c r="P169" s="441"/>
      <c r="Q169" s="441"/>
      <c r="R169" s="441"/>
    </row>
    <row r="170" spans="4:18" ht="15.75" customHeight="1" x14ac:dyDescent="0.25">
      <c r="D170" s="441"/>
      <c r="E170" s="441"/>
      <c r="F170" s="441"/>
      <c r="G170" s="441"/>
      <c r="H170" s="441"/>
      <c r="I170" s="441"/>
      <c r="J170" s="441"/>
      <c r="K170" s="441"/>
      <c r="L170" s="441"/>
      <c r="M170" s="441"/>
      <c r="N170" s="441"/>
      <c r="O170" s="441"/>
      <c r="P170" s="441"/>
      <c r="Q170" s="441"/>
      <c r="R170" s="441"/>
    </row>
    <row r="171" spans="4:18" ht="15.75" customHeight="1" x14ac:dyDescent="0.25">
      <c r="D171" s="441"/>
      <c r="E171" s="441"/>
      <c r="F171" s="441"/>
      <c r="G171" s="441"/>
      <c r="H171" s="441"/>
      <c r="I171" s="441"/>
      <c r="J171" s="441"/>
      <c r="K171" s="441"/>
      <c r="L171" s="441"/>
      <c r="M171" s="441"/>
      <c r="N171" s="441"/>
      <c r="O171" s="441"/>
      <c r="P171" s="441"/>
      <c r="Q171" s="441"/>
      <c r="R171" s="441"/>
    </row>
    <row r="172" spans="4:18" ht="15.75" customHeight="1" x14ac:dyDescent="0.25">
      <c r="D172" s="441"/>
      <c r="E172" s="441"/>
      <c r="F172" s="441"/>
      <c r="G172" s="441"/>
      <c r="H172" s="441"/>
      <c r="I172" s="441"/>
      <c r="J172" s="441"/>
      <c r="K172" s="441"/>
      <c r="L172" s="441"/>
      <c r="M172" s="441"/>
      <c r="N172" s="441"/>
      <c r="O172" s="441"/>
      <c r="P172" s="441"/>
      <c r="Q172" s="441"/>
      <c r="R172" s="441"/>
    </row>
    <row r="173" spans="4:18" ht="15.75" customHeight="1" x14ac:dyDescent="0.25">
      <c r="D173" s="441"/>
      <c r="E173" s="441"/>
      <c r="F173" s="441"/>
      <c r="G173" s="441"/>
      <c r="H173" s="441"/>
      <c r="I173" s="441"/>
      <c r="J173" s="441"/>
      <c r="K173" s="441"/>
      <c r="L173" s="441"/>
      <c r="M173" s="441"/>
      <c r="N173" s="441"/>
      <c r="O173" s="441"/>
      <c r="P173" s="441"/>
      <c r="Q173" s="441"/>
      <c r="R173" s="441"/>
    </row>
    <row r="174" spans="4:18" ht="15.75" customHeight="1" x14ac:dyDescent="0.25">
      <c r="D174" s="441"/>
      <c r="E174" s="441"/>
      <c r="F174" s="441"/>
      <c r="G174" s="441"/>
      <c r="H174" s="441"/>
      <c r="I174" s="441"/>
      <c r="J174" s="441"/>
      <c r="K174" s="441"/>
      <c r="L174" s="441"/>
      <c r="M174" s="441"/>
      <c r="N174" s="441"/>
      <c r="O174" s="441"/>
      <c r="P174" s="441"/>
      <c r="Q174" s="441"/>
      <c r="R174" s="441"/>
    </row>
    <row r="175" spans="4:18" ht="15.75" customHeight="1" x14ac:dyDescent="0.25">
      <c r="D175" s="441"/>
      <c r="E175" s="441"/>
      <c r="F175" s="441"/>
      <c r="G175" s="441"/>
      <c r="H175" s="441"/>
      <c r="I175" s="441"/>
      <c r="J175" s="441"/>
      <c r="K175" s="441"/>
      <c r="L175" s="441"/>
      <c r="M175" s="441"/>
      <c r="N175" s="441"/>
      <c r="O175" s="441"/>
      <c r="P175" s="441"/>
      <c r="Q175" s="441"/>
      <c r="R175" s="441"/>
    </row>
    <row r="176" spans="4:18" ht="15.75" customHeight="1" x14ac:dyDescent="0.25">
      <c r="D176" s="441"/>
      <c r="E176" s="441"/>
      <c r="F176" s="441"/>
      <c r="G176" s="441"/>
      <c r="H176" s="441"/>
      <c r="I176" s="441"/>
      <c r="J176" s="441"/>
      <c r="K176" s="441"/>
      <c r="L176" s="441"/>
      <c r="M176" s="441"/>
      <c r="N176" s="441"/>
      <c r="O176" s="441"/>
      <c r="P176" s="441"/>
      <c r="Q176" s="441"/>
      <c r="R176" s="441"/>
    </row>
    <row r="177" spans="4:18" ht="15.75" customHeight="1" x14ac:dyDescent="0.25">
      <c r="D177" s="441"/>
      <c r="E177" s="441"/>
      <c r="F177" s="441"/>
      <c r="G177" s="441"/>
      <c r="H177" s="441"/>
      <c r="I177" s="441"/>
      <c r="J177" s="441"/>
      <c r="K177" s="441"/>
      <c r="L177" s="441"/>
      <c r="M177" s="441"/>
      <c r="N177" s="441"/>
      <c r="O177" s="441"/>
      <c r="P177" s="441"/>
      <c r="Q177" s="441"/>
      <c r="R177" s="441"/>
    </row>
    <row r="178" spans="4:18" ht="15.75" customHeight="1" x14ac:dyDescent="0.25">
      <c r="D178" s="441"/>
      <c r="E178" s="441"/>
      <c r="F178" s="441"/>
      <c r="G178" s="441"/>
      <c r="H178" s="441"/>
      <c r="I178" s="441"/>
      <c r="J178" s="441"/>
      <c r="K178" s="441"/>
      <c r="L178" s="441"/>
      <c r="M178" s="441"/>
      <c r="N178" s="441"/>
      <c r="O178" s="441"/>
      <c r="P178" s="441"/>
      <c r="Q178" s="441"/>
      <c r="R178" s="441"/>
    </row>
    <row r="179" spans="4:18" ht="15.75" customHeight="1" x14ac:dyDescent="0.25">
      <c r="D179" s="441"/>
      <c r="E179" s="441"/>
      <c r="F179" s="441"/>
      <c r="G179" s="441"/>
      <c r="H179" s="441"/>
      <c r="I179" s="441"/>
      <c r="J179" s="441"/>
      <c r="K179" s="441"/>
      <c r="L179" s="441"/>
      <c r="M179" s="441"/>
      <c r="N179" s="441"/>
      <c r="O179" s="441"/>
      <c r="P179" s="441"/>
      <c r="Q179" s="441"/>
      <c r="R179" s="441"/>
    </row>
    <row r="180" spans="4:18" ht="15.75" customHeight="1" x14ac:dyDescent="0.25">
      <c r="D180" s="441"/>
      <c r="E180" s="441"/>
      <c r="F180" s="441"/>
      <c r="G180" s="441"/>
      <c r="H180" s="441"/>
      <c r="I180" s="441"/>
      <c r="J180" s="441"/>
      <c r="K180" s="441"/>
      <c r="L180" s="441"/>
      <c r="M180" s="441"/>
      <c r="N180" s="441"/>
      <c r="O180" s="441"/>
      <c r="P180" s="441"/>
      <c r="Q180" s="441"/>
      <c r="R180" s="441"/>
    </row>
    <row r="181" spans="4:18" ht="15.75" customHeight="1" x14ac:dyDescent="0.25">
      <c r="D181" s="441"/>
      <c r="E181" s="441"/>
      <c r="F181" s="441"/>
      <c r="G181" s="441"/>
      <c r="H181" s="441"/>
      <c r="I181" s="441"/>
      <c r="J181" s="441"/>
      <c r="K181" s="441"/>
      <c r="L181" s="441"/>
      <c r="M181" s="441"/>
      <c r="N181" s="441"/>
      <c r="O181" s="441"/>
      <c r="P181" s="441"/>
      <c r="Q181" s="441"/>
      <c r="R181" s="441"/>
    </row>
    <row r="182" spans="4:18" ht="15.75" customHeight="1" x14ac:dyDescent="0.25">
      <c r="D182" s="441"/>
      <c r="E182" s="441"/>
      <c r="F182" s="441"/>
      <c r="G182" s="441"/>
      <c r="H182" s="441"/>
      <c r="I182" s="441"/>
      <c r="J182" s="441"/>
      <c r="K182" s="441"/>
      <c r="L182" s="441"/>
      <c r="M182" s="441"/>
      <c r="N182" s="441"/>
      <c r="O182" s="441"/>
      <c r="P182" s="441"/>
      <c r="Q182" s="441"/>
      <c r="R182" s="441"/>
    </row>
    <row r="183" spans="4:18" ht="15.75" customHeight="1" x14ac:dyDescent="0.25">
      <c r="D183" s="441"/>
      <c r="E183" s="441"/>
      <c r="F183" s="441"/>
      <c r="G183" s="441"/>
      <c r="H183" s="441"/>
      <c r="I183" s="441"/>
      <c r="J183" s="441"/>
      <c r="K183" s="441"/>
      <c r="L183" s="441"/>
      <c r="M183" s="441"/>
      <c r="N183" s="441"/>
      <c r="O183" s="441"/>
      <c r="P183" s="441"/>
      <c r="Q183" s="441"/>
      <c r="R183" s="441"/>
    </row>
    <row r="184" spans="4:18" ht="15.75" customHeight="1" x14ac:dyDescent="0.25">
      <c r="D184" s="441"/>
      <c r="E184" s="441"/>
      <c r="F184" s="441"/>
      <c r="G184" s="441"/>
      <c r="H184" s="441"/>
      <c r="I184" s="441"/>
      <c r="J184" s="441"/>
      <c r="K184" s="441"/>
      <c r="L184" s="441"/>
      <c r="M184" s="441"/>
      <c r="N184" s="441"/>
      <c r="O184" s="441"/>
      <c r="P184" s="441"/>
      <c r="Q184" s="441"/>
      <c r="R184" s="441"/>
    </row>
    <row r="185" spans="4:18" ht="15.75" customHeight="1" x14ac:dyDescent="0.25">
      <c r="D185" s="441"/>
      <c r="E185" s="441"/>
      <c r="F185" s="441"/>
      <c r="G185" s="441"/>
      <c r="H185" s="441"/>
      <c r="I185" s="441"/>
      <c r="J185" s="441"/>
      <c r="K185" s="441"/>
      <c r="L185" s="441"/>
      <c r="M185" s="441"/>
      <c r="N185" s="441"/>
      <c r="O185" s="441"/>
      <c r="P185" s="441"/>
      <c r="Q185" s="441"/>
      <c r="R185" s="441"/>
    </row>
    <row r="186" spans="4:18" ht="15.75" customHeight="1" x14ac:dyDescent="0.25">
      <c r="D186" s="441"/>
      <c r="E186" s="441"/>
      <c r="F186" s="441"/>
      <c r="G186" s="441"/>
      <c r="H186" s="441"/>
      <c r="I186" s="441"/>
      <c r="J186" s="441"/>
      <c r="K186" s="441"/>
      <c r="L186" s="441"/>
      <c r="M186" s="441"/>
      <c r="N186" s="441"/>
      <c r="O186" s="441"/>
      <c r="P186" s="441"/>
      <c r="Q186" s="441"/>
      <c r="R186" s="441"/>
    </row>
    <row r="187" spans="4:18" ht="15.75" customHeight="1" x14ac:dyDescent="0.25">
      <c r="D187" s="441"/>
      <c r="E187" s="441"/>
      <c r="F187" s="441"/>
      <c r="G187" s="441"/>
      <c r="H187" s="441"/>
      <c r="I187" s="441"/>
      <c r="J187" s="441"/>
      <c r="K187" s="441"/>
      <c r="L187" s="441"/>
      <c r="M187" s="441"/>
      <c r="N187" s="441"/>
      <c r="O187" s="441"/>
      <c r="P187" s="441"/>
      <c r="Q187" s="441"/>
      <c r="R187" s="441"/>
    </row>
    <row r="188" spans="4:18" ht="15.75" customHeight="1" x14ac:dyDescent="0.25">
      <c r="D188" s="441"/>
      <c r="E188" s="441"/>
      <c r="F188" s="441"/>
      <c r="G188" s="441"/>
      <c r="H188" s="441"/>
      <c r="I188" s="441"/>
      <c r="J188" s="441"/>
      <c r="K188" s="441"/>
      <c r="L188" s="441"/>
      <c r="M188" s="441"/>
      <c r="N188" s="441"/>
      <c r="O188" s="441"/>
      <c r="P188" s="441"/>
      <c r="Q188" s="441"/>
      <c r="R188" s="441"/>
    </row>
    <row r="189" spans="4:18" ht="15.75" customHeight="1" x14ac:dyDescent="0.25">
      <c r="D189" s="441"/>
      <c r="E189" s="441"/>
      <c r="F189" s="441"/>
      <c r="G189" s="441"/>
      <c r="H189" s="441"/>
      <c r="I189" s="441"/>
      <c r="J189" s="441"/>
      <c r="K189" s="441"/>
      <c r="L189" s="441"/>
      <c r="M189" s="441"/>
      <c r="N189" s="441"/>
      <c r="O189" s="441"/>
      <c r="P189" s="441"/>
      <c r="Q189" s="441"/>
      <c r="R189" s="441"/>
    </row>
    <row r="190" spans="4:18" ht="15.75" customHeight="1" x14ac:dyDescent="0.25">
      <c r="D190" s="441"/>
      <c r="E190" s="441"/>
      <c r="F190" s="441"/>
      <c r="G190" s="441"/>
      <c r="H190" s="441"/>
      <c r="I190" s="441"/>
      <c r="J190" s="441"/>
      <c r="K190" s="441"/>
      <c r="L190" s="441"/>
      <c r="M190" s="441"/>
      <c r="N190" s="441"/>
      <c r="O190" s="441"/>
      <c r="P190" s="441"/>
      <c r="Q190" s="441"/>
      <c r="R190" s="441"/>
    </row>
    <row r="191" spans="4:18" ht="15.75" customHeight="1" x14ac:dyDescent="0.25">
      <c r="D191" s="441"/>
      <c r="E191" s="441"/>
      <c r="F191" s="441"/>
      <c r="G191" s="441"/>
      <c r="H191" s="441"/>
      <c r="I191" s="441"/>
      <c r="J191" s="441"/>
      <c r="K191" s="441"/>
      <c r="L191" s="441"/>
      <c r="M191" s="441"/>
      <c r="N191" s="441"/>
      <c r="O191" s="441"/>
      <c r="P191" s="441"/>
      <c r="Q191" s="441"/>
      <c r="R191" s="441"/>
    </row>
    <row r="192" spans="4:18" ht="15.75" customHeight="1" x14ac:dyDescent="0.25">
      <c r="D192" s="441"/>
      <c r="E192" s="441"/>
      <c r="F192" s="441"/>
      <c r="G192" s="441"/>
      <c r="H192" s="441"/>
      <c r="I192" s="441"/>
      <c r="J192" s="441"/>
      <c r="K192" s="441"/>
      <c r="L192" s="441"/>
      <c r="M192" s="441"/>
      <c r="N192" s="441"/>
      <c r="O192" s="441"/>
      <c r="P192" s="441"/>
      <c r="Q192" s="441"/>
      <c r="R192" s="441"/>
    </row>
    <row r="193" spans="4:18" ht="15.75" customHeight="1" x14ac:dyDescent="0.25">
      <c r="D193" s="441"/>
      <c r="E193" s="441"/>
      <c r="F193" s="441"/>
      <c r="G193" s="441"/>
      <c r="H193" s="441"/>
      <c r="I193" s="441"/>
      <c r="J193" s="441"/>
      <c r="K193" s="441"/>
      <c r="L193" s="441"/>
      <c r="M193" s="441"/>
      <c r="N193" s="441"/>
      <c r="O193" s="441"/>
      <c r="P193" s="441"/>
      <c r="Q193" s="441"/>
      <c r="R193" s="441"/>
    </row>
    <row r="194" spans="4:18" ht="15.75" customHeight="1" x14ac:dyDescent="0.25">
      <c r="D194" s="441"/>
      <c r="E194" s="441"/>
      <c r="F194" s="441"/>
      <c r="G194" s="441"/>
      <c r="H194" s="441"/>
      <c r="I194" s="441"/>
      <c r="J194" s="441"/>
      <c r="K194" s="441"/>
      <c r="L194" s="441"/>
      <c r="M194" s="441"/>
      <c r="N194" s="441"/>
      <c r="O194" s="441"/>
      <c r="P194" s="441"/>
      <c r="Q194" s="441"/>
      <c r="R194" s="441"/>
    </row>
    <row r="195" spans="4:18" ht="15.75" customHeight="1" x14ac:dyDescent="0.25">
      <c r="D195" s="441"/>
      <c r="E195" s="441"/>
      <c r="F195" s="441"/>
      <c r="G195" s="441"/>
      <c r="H195" s="441"/>
      <c r="I195" s="441"/>
      <c r="J195" s="441"/>
      <c r="K195" s="441"/>
      <c r="L195" s="441"/>
      <c r="M195" s="441"/>
      <c r="N195" s="441"/>
      <c r="O195" s="441"/>
      <c r="P195" s="441"/>
      <c r="Q195" s="441"/>
      <c r="R195" s="441"/>
    </row>
    <row r="196" spans="4:18" ht="15.75" customHeight="1" x14ac:dyDescent="0.25">
      <c r="D196" s="441"/>
      <c r="E196" s="441"/>
      <c r="F196" s="441"/>
      <c r="G196" s="441"/>
      <c r="H196" s="441"/>
      <c r="I196" s="441"/>
      <c r="J196" s="441"/>
      <c r="K196" s="441"/>
      <c r="L196" s="441"/>
      <c r="M196" s="441"/>
      <c r="N196" s="441"/>
      <c r="O196" s="441"/>
      <c r="P196" s="441"/>
      <c r="Q196" s="441"/>
      <c r="R196" s="441"/>
    </row>
    <row r="197" spans="4:18" ht="15.75" customHeight="1" x14ac:dyDescent="0.25">
      <c r="D197" s="441"/>
      <c r="E197" s="441"/>
      <c r="F197" s="441"/>
      <c r="G197" s="441"/>
      <c r="H197" s="441"/>
      <c r="I197" s="441"/>
      <c r="J197" s="441"/>
      <c r="K197" s="441"/>
      <c r="L197" s="441"/>
      <c r="M197" s="441"/>
      <c r="N197" s="441"/>
      <c r="O197" s="441"/>
      <c r="P197" s="441"/>
      <c r="Q197" s="441"/>
      <c r="R197" s="441"/>
    </row>
    <row r="198" spans="4:18" ht="15.75" customHeight="1" x14ac:dyDescent="0.25">
      <c r="D198" s="441"/>
      <c r="E198" s="441"/>
      <c r="F198" s="441"/>
      <c r="G198" s="441"/>
      <c r="H198" s="441"/>
      <c r="I198" s="441"/>
      <c r="J198" s="441"/>
      <c r="K198" s="441"/>
      <c r="L198" s="441"/>
      <c r="M198" s="441"/>
      <c r="N198" s="441"/>
      <c r="O198" s="441"/>
      <c r="P198" s="441"/>
      <c r="Q198" s="441"/>
      <c r="R198" s="441"/>
    </row>
    <row r="199" spans="4:18" ht="15.75" customHeight="1" x14ac:dyDescent="0.25">
      <c r="D199" s="441"/>
      <c r="E199" s="441"/>
      <c r="F199" s="441"/>
      <c r="G199" s="441"/>
      <c r="H199" s="441"/>
      <c r="I199" s="441"/>
      <c r="J199" s="441"/>
      <c r="K199" s="441"/>
      <c r="L199" s="441"/>
      <c r="M199" s="441"/>
      <c r="N199" s="441"/>
      <c r="O199" s="441"/>
      <c r="P199" s="441"/>
      <c r="Q199" s="441"/>
      <c r="R199" s="441"/>
    </row>
    <row r="200" spans="4:18" ht="15.75" customHeight="1" x14ac:dyDescent="0.25">
      <c r="D200" s="441"/>
      <c r="E200" s="441"/>
      <c r="F200" s="441"/>
      <c r="G200" s="441"/>
      <c r="H200" s="441"/>
      <c r="I200" s="441"/>
      <c r="J200" s="441"/>
      <c r="K200" s="441"/>
      <c r="L200" s="441"/>
      <c r="M200" s="441"/>
      <c r="N200" s="441"/>
      <c r="O200" s="441"/>
      <c r="P200" s="441"/>
      <c r="Q200" s="441"/>
      <c r="R200" s="441"/>
    </row>
    <row r="201" spans="4:18" ht="15.75" customHeight="1" x14ac:dyDescent="0.25">
      <c r="D201" s="441"/>
      <c r="E201" s="441"/>
      <c r="F201" s="441"/>
      <c r="G201" s="441"/>
      <c r="H201" s="441"/>
      <c r="I201" s="441"/>
      <c r="J201" s="441"/>
      <c r="K201" s="441"/>
      <c r="L201" s="441"/>
      <c r="M201" s="441"/>
      <c r="N201" s="441"/>
      <c r="O201" s="441"/>
      <c r="P201" s="441"/>
      <c r="Q201" s="441"/>
      <c r="R201" s="441"/>
    </row>
    <row r="202" spans="4:18" ht="15.75" customHeight="1" x14ac:dyDescent="0.25">
      <c r="D202" s="441"/>
      <c r="E202" s="441"/>
      <c r="F202" s="441"/>
      <c r="G202" s="441"/>
      <c r="H202" s="441"/>
      <c r="I202" s="441"/>
      <c r="J202" s="441"/>
      <c r="K202" s="441"/>
      <c r="L202" s="441"/>
      <c r="M202" s="441"/>
      <c r="N202" s="441"/>
      <c r="O202" s="441"/>
      <c r="P202" s="441"/>
      <c r="Q202" s="441"/>
      <c r="R202" s="441"/>
    </row>
    <row r="203" spans="4:18" ht="15.75" customHeight="1" x14ac:dyDescent="0.25">
      <c r="D203" s="441"/>
      <c r="E203" s="441"/>
      <c r="F203" s="441"/>
      <c r="G203" s="441"/>
      <c r="H203" s="441"/>
      <c r="I203" s="441"/>
      <c r="J203" s="441"/>
      <c r="K203" s="441"/>
      <c r="L203" s="441"/>
      <c r="M203" s="441"/>
      <c r="N203" s="441"/>
      <c r="O203" s="441"/>
      <c r="P203" s="441"/>
      <c r="Q203" s="441"/>
      <c r="R203" s="441"/>
    </row>
    <row r="204" spans="4:18" ht="15.75" customHeight="1" x14ac:dyDescent="0.25">
      <c r="D204" s="441"/>
      <c r="E204" s="441"/>
      <c r="F204" s="441"/>
      <c r="G204" s="441"/>
      <c r="H204" s="441"/>
      <c r="I204" s="441"/>
      <c r="J204" s="441"/>
      <c r="K204" s="441"/>
      <c r="L204" s="441"/>
      <c r="M204" s="441"/>
      <c r="N204" s="441"/>
      <c r="O204" s="441"/>
      <c r="P204" s="441"/>
      <c r="Q204" s="441"/>
      <c r="R204" s="441"/>
    </row>
    <row r="205" spans="4:18" ht="15.75" customHeight="1" x14ac:dyDescent="0.25">
      <c r="D205" s="441"/>
      <c r="E205" s="441"/>
      <c r="F205" s="441"/>
      <c r="G205" s="441"/>
      <c r="H205" s="441"/>
      <c r="I205" s="441"/>
      <c r="J205" s="441"/>
      <c r="K205" s="441"/>
      <c r="L205" s="441"/>
      <c r="M205" s="441"/>
      <c r="N205" s="441"/>
      <c r="O205" s="441"/>
      <c r="P205" s="441"/>
      <c r="Q205" s="441"/>
      <c r="R205" s="441"/>
    </row>
    <row r="206" spans="4:18" ht="15.75" customHeight="1" x14ac:dyDescent="0.25">
      <c r="D206" s="441"/>
      <c r="E206" s="441"/>
      <c r="F206" s="441"/>
      <c r="G206" s="441"/>
      <c r="H206" s="441"/>
      <c r="I206" s="441"/>
      <c r="J206" s="441"/>
      <c r="K206" s="441"/>
      <c r="L206" s="441"/>
      <c r="M206" s="441"/>
      <c r="N206" s="441"/>
      <c r="O206" s="441"/>
      <c r="P206" s="441"/>
      <c r="Q206" s="441"/>
      <c r="R206" s="441"/>
    </row>
    <row r="207" spans="4:18" ht="15.75" customHeight="1" x14ac:dyDescent="0.25">
      <c r="D207" s="441"/>
      <c r="E207" s="441"/>
      <c r="F207" s="441"/>
      <c r="G207" s="441"/>
      <c r="H207" s="441"/>
      <c r="I207" s="441"/>
      <c r="J207" s="441"/>
      <c r="K207" s="441"/>
      <c r="L207" s="441"/>
      <c r="M207" s="441"/>
      <c r="N207" s="441"/>
      <c r="O207" s="441"/>
      <c r="P207" s="441"/>
      <c r="Q207" s="441"/>
      <c r="R207" s="441"/>
    </row>
    <row r="208" spans="4:18" ht="15.75" customHeight="1" x14ac:dyDescent="0.25">
      <c r="D208" s="441"/>
      <c r="E208" s="441"/>
      <c r="F208" s="441"/>
      <c r="G208" s="441"/>
      <c r="H208" s="441"/>
      <c r="I208" s="441"/>
      <c r="J208" s="441"/>
      <c r="K208" s="441"/>
      <c r="L208" s="441"/>
      <c r="M208" s="441"/>
      <c r="N208" s="441"/>
      <c r="O208" s="441"/>
      <c r="P208" s="441"/>
      <c r="Q208" s="441"/>
      <c r="R208" s="441"/>
    </row>
    <row r="209" spans="4:18" ht="15.75" customHeight="1" x14ac:dyDescent="0.25">
      <c r="D209" s="441"/>
      <c r="E209" s="441"/>
      <c r="F209" s="441"/>
      <c r="G209" s="441"/>
      <c r="H209" s="441"/>
      <c r="I209" s="441"/>
      <c r="J209" s="441"/>
      <c r="K209" s="441"/>
      <c r="L209" s="441"/>
      <c r="M209" s="441"/>
      <c r="N209" s="441"/>
      <c r="O209" s="441"/>
      <c r="P209" s="441"/>
      <c r="Q209" s="441"/>
      <c r="R209" s="441"/>
    </row>
    <row r="210" spans="4:18" ht="15.75" customHeight="1" x14ac:dyDescent="0.25">
      <c r="D210" s="441"/>
      <c r="E210" s="441"/>
      <c r="F210" s="441"/>
      <c r="G210" s="441"/>
      <c r="H210" s="441"/>
      <c r="I210" s="441"/>
      <c r="J210" s="441"/>
      <c r="K210" s="441"/>
      <c r="L210" s="441"/>
      <c r="M210" s="441"/>
      <c r="N210" s="441"/>
      <c r="O210" s="441"/>
      <c r="P210" s="441"/>
      <c r="Q210" s="441"/>
      <c r="R210" s="441"/>
    </row>
    <row r="211" spans="4:18" ht="15.75" customHeight="1" x14ac:dyDescent="0.25">
      <c r="D211" s="441"/>
      <c r="E211" s="441"/>
      <c r="F211" s="441"/>
      <c r="G211" s="441"/>
      <c r="H211" s="441"/>
      <c r="I211" s="441"/>
      <c r="J211" s="441"/>
      <c r="K211" s="441"/>
      <c r="L211" s="441"/>
      <c r="M211" s="441"/>
      <c r="N211" s="441"/>
      <c r="O211" s="441"/>
      <c r="P211" s="441"/>
      <c r="Q211" s="441"/>
      <c r="R211" s="441"/>
    </row>
    <row r="212" spans="4:18" ht="15.75" customHeight="1" x14ac:dyDescent="0.25">
      <c r="D212" s="441"/>
      <c r="E212" s="441"/>
      <c r="F212" s="441"/>
      <c r="G212" s="441"/>
      <c r="H212" s="441"/>
      <c r="I212" s="441"/>
      <c r="J212" s="441"/>
      <c r="K212" s="441"/>
      <c r="L212" s="441"/>
      <c r="M212" s="441"/>
      <c r="N212" s="441"/>
      <c r="O212" s="441"/>
      <c r="P212" s="441"/>
      <c r="Q212" s="441"/>
      <c r="R212" s="441"/>
    </row>
    <row r="213" spans="4:18" ht="15.75" customHeight="1" x14ac:dyDescent="0.25">
      <c r="D213" s="441"/>
      <c r="E213" s="441"/>
      <c r="F213" s="441"/>
      <c r="G213" s="441"/>
      <c r="H213" s="441"/>
      <c r="I213" s="441"/>
      <c r="J213" s="441"/>
      <c r="K213" s="441"/>
      <c r="L213" s="441"/>
      <c r="M213" s="441"/>
      <c r="N213" s="441"/>
      <c r="O213" s="441"/>
      <c r="P213" s="441"/>
      <c r="Q213" s="441"/>
      <c r="R213" s="441"/>
    </row>
    <row r="214" spans="4:18" ht="15.75" customHeight="1" x14ac:dyDescent="0.25">
      <c r="D214" s="441"/>
      <c r="E214" s="441"/>
      <c r="F214" s="441"/>
      <c r="G214" s="441"/>
      <c r="H214" s="441"/>
      <c r="I214" s="441"/>
      <c r="J214" s="441"/>
      <c r="K214" s="441"/>
      <c r="L214" s="441"/>
      <c r="M214" s="441"/>
      <c r="N214" s="441"/>
      <c r="O214" s="441"/>
      <c r="P214" s="441"/>
      <c r="Q214" s="441"/>
      <c r="R214" s="441"/>
    </row>
    <row r="215" spans="4:18" ht="15.75" customHeight="1" x14ac:dyDescent="0.25">
      <c r="D215" s="441"/>
      <c r="E215" s="441"/>
      <c r="F215" s="441"/>
      <c r="G215" s="441"/>
      <c r="H215" s="441"/>
      <c r="I215" s="441"/>
      <c r="J215" s="441"/>
      <c r="K215" s="441"/>
      <c r="L215" s="441"/>
      <c r="M215" s="441"/>
      <c r="N215" s="441"/>
      <c r="O215" s="441"/>
      <c r="P215" s="441"/>
      <c r="Q215" s="441"/>
      <c r="R215" s="441"/>
    </row>
    <row r="216" spans="4:18" ht="15.75" customHeight="1" x14ac:dyDescent="0.25">
      <c r="D216" s="441"/>
      <c r="E216" s="441"/>
      <c r="F216" s="441"/>
      <c r="G216" s="441"/>
      <c r="H216" s="441"/>
      <c r="I216" s="441"/>
      <c r="J216" s="441"/>
      <c r="K216" s="441"/>
      <c r="L216" s="441"/>
      <c r="M216" s="441"/>
      <c r="N216" s="441"/>
      <c r="O216" s="441"/>
      <c r="P216" s="441"/>
      <c r="Q216" s="441"/>
      <c r="R216" s="441"/>
    </row>
    <row r="217" spans="4:18" ht="15.75" customHeight="1" x14ac:dyDescent="0.25">
      <c r="D217" s="441"/>
      <c r="E217" s="441"/>
      <c r="F217" s="441"/>
      <c r="G217" s="441"/>
      <c r="H217" s="441"/>
      <c r="I217" s="441"/>
      <c r="J217" s="441"/>
      <c r="K217" s="441"/>
      <c r="L217" s="441"/>
      <c r="M217" s="441"/>
      <c r="N217" s="441"/>
      <c r="O217" s="441"/>
      <c r="P217" s="441"/>
      <c r="Q217" s="441"/>
      <c r="R217" s="441"/>
    </row>
    <row r="218" spans="4:18" ht="15.75" customHeight="1" x14ac:dyDescent="0.25">
      <c r="D218" s="441"/>
      <c r="E218" s="441"/>
      <c r="F218" s="441"/>
      <c r="G218" s="441"/>
      <c r="H218" s="441"/>
      <c r="I218" s="441"/>
      <c r="J218" s="441"/>
      <c r="K218" s="441"/>
      <c r="L218" s="441"/>
      <c r="M218" s="441"/>
      <c r="N218" s="441"/>
      <c r="O218" s="441"/>
      <c r="P218" s="441"/>
      <c r="Q218" s="441"/>
      <c r="R218" s="441"/>
    </row>
    <row r="219" spans="4:18" ht="15.75" customHeight="1" x14ac:dyDescent="0.25">
      <c r="D219" s="441"/>
      <c r="E219" s="441"/>
      <c r="F219" s="441"/>
      <c r="G219" s="441"/>
      <c r="H219" s="441"/>
      <c r="I219" s="441"/>
      <c r="J219" s="441"/>
      <c r="K219" s="441"/>
      <c r="L219" s="441"/>
      <c r="M219" s="441"/>
      <c r="N219" s="441"/>
      <c r="O219" s="441"/>
      <c r="P219" s="441"/>
      <c r="Q219" s="441"/>
      <c r="R219" s="441"/>
    </row>
    <row r="220" spans="4:18" ht="15.75" customHeight="1" x14ac:dyDescent="0.25">
      <c r="D220" s="441"/>
      <c r="E220" s="441"/>
      <c r="F220" s="441"/>
      <c r="G220" s="441"/>
      <c r="H220" s="441"/>
      <c r="I220" s="441"/>
      <c r="J220" s="441"/>
      <c r="K220" s="441"/>
      <c r="L220" s="441"/>
      <c r="M220" s="441"/>
      <c r="N220" s="441"/>
      <c r="O220" s="441"/>
      <c r="P220" s="441"/>
      <c r="Q220" s="441"/>
      <c r="R220" s="441"/>
    </row>
    <row r="221" spans="4:18" ht="15.75" customHeight="1" x14ac:dyDescent="0.25">
      <c r="D221" s="441"/>
      <c r="E221" s="441"/>
      <c r="F221" s="441"/>
      <c r="G221" s="441"/>
      <c r="H221" s="441"/>
      <c r="I221" s="441"/>
      <c r="J221" s="441"/>
      <c r="K221" s="441"/>
      <c r="L221" s="441"/>
      <c r="M221" s="441"/>
      <c r="N221" s="441"/>
      <c r="O221" s="441"/>
      <c r="P221" s="441"/>
      <c r="Q221" s="441"/>
      <c r="R221" s="441"/>
    </row>
    <row r="222" spans="4:18" ht="15.75" customHeight="1" x14ac:dyDescent="0.25">
      <c r="D222" s="441"/>
      <c r="E222" s="441"/>
      <c r="F222" s="441"/>
      <c r="G222" s="441"/>
      <c r="H222" s="441"/>
      <c r="I222" s="441"/>
      <c r="J222" s="441"/>
      <c r="K222" s="441"/>
      <c r="L222" s="441"/>
      <c r="M222" s="441"/>
      <c r="N222" s="441"/>
      <c r="O222" s="441"/>
      <c r="P222" s="441"/>
      <c r="Q222" s="441"/>
      <c r="R222" s="441"/>
    </row>
    <row r="223" spans="4:18" ht="15.75" customHeight="1" x14ac:dyDescent="0.25">
      <c r="D223" s="441"/>
      <c r="E223" s="441"/>
      <c r="F223" s="441"/>
      <c r="G223" s="441"/>
      <c r="H223" s="441"/>
      <c r="I223" s="441"/>
      <c r="J223" s="441"/>
      <c r="K223" s="441"/>
      <c r="L223" s="441"/>
      <c r="M223" s="441"/>
      <c r="N223" s="441"/>
      <c r="O223" s="441"/>
      <c r="P223" s="441"/>
      <c r="Q223" s="441"/>
      <c r="R223" s="441"/>
    </row>
    <row r="224" spans="4:18" ht="15.75" customHeight="1" x14ac:dyDescent="0.25">
      <c r="D224" s="441"/>
      <c r="E224" s="441"/>
      <c r="F224" s="441"/>
      <c r="G224" s="441"/>
      <c r="H224" s="441"/>
      <c r="I224" s="441"/>
      <c r="J224" s="441"/>
      <c r="K224" s="441"/>
      <c r="L224" s="441"/>
      <c r="M224" s="441"/>
      <c r="N224" s="441"/>
      <c r="O224" s="441"/>
      <c r="P224" s="441"/>
      <c r="Q224" s="441"/>
      <c r="R224" s="441"/>
    </row>
    <row r="225" spans="4:18" ht="15.75" customHeight="1" x14ac:dyDescent="0.25">
      <c r="D225" s="441"/>
      <c r="E225" s="441"/>
      <c r="F225" s="441"/>
      <c r="G225" s="441"/>
      <c r="H225" s="441"/>
      <c r="I225" s="441"/>
      <c r="J225" s="441"/>
      <c r="K225" s="441"/>
      <c r="L225" s="441"/>
      <c r="M225" s="441"/>
      <c r="N225" s="441"/>
      <c r="O225" s="441"/>
      <c r="P225" s="441"/>
      <c r="Q225" s="441"/>
      <c r="R225" s="441"/>
    </row>
    <row r="226" spans="4:18" ht="15.75" customHeight="1" x14ac:dyDescent="0.25">
      <c r="D226" s="441"/>
      <c r="E226" s="441"/>
      <c r="F226" s="441"/>
      <c r="G226" s="441"/>
      <c r="H226" s="441"/>
      <c r="I226" s="441"/>
      <c r="J226" s="441"/>
      <c r="K226" s="441"/>
      <c r="L226" s="441"/>
      <c r="M226" s="441"/>
      <c r="N226" s="441"/>
      <c r="O226" s="441"/>
      <c r="P226" s="441"/>
      <c r="Q226" s="441"/>
      <c r="R226" s="441"/>
    </row>
    <row r="227" spans="4:18" ht="15.75" customHeight="1" x14ac:dyDescent="0.25">
      <c r="D227" s="441"/>
      <c r="E227" s="441"/>
      <c r="F227" s="441"/>
      <c r="G227" s="441"/>
      <c r="H227" s="441"/>
      <c r="I227" s="441"/>
      <c r="J227" s="441"/>
      <c r="K227" s="441"/>
      <c r="L227" s="441"/>
      <c r="M227" s="441"/>
      <c r="N227" s="441"/>
      <c r="O227" s="441"/>
      <c r="P227" s="441"/>
      <c r="Q227" s="441"/>
      <c r="R227" s="441"/>
    </row>
    <row r="228" spans="4:18" ht="15.75" customHeight="1" x14ac:dyDescent="0.25">
      <c r="D228" s="441"/>
      <c r="E228" s="441"/>
      <c r="F228" s="441"/>
      <c r="G228" s="441"/>
      <c r="H228" s="441"/>
      <c r="I228" s="441"/>
      <c r="J228" s="441"/>
      <c r="K228" s="441"/>
      <c r="L228" s="441"/>
      <c r="M228" s="441"/>
      <c r="N228" s="441"/>
      <c r="O228" s="441"/>
      <c r="P228" s="441"/>
      <c r="Q228" s="441"/>
      <c r="R228" s="441"/>
    </row>
    <row r="229" spans="4:18" ht="15.75" customHeight="1" x14ac:dyDescent="0.25">
      <c r="D229" s="441"/>
      <c r="E229" s="441"/>
      <c r="F229" s="441"/>
      <c r="G229" s="441"/>
      <c r="H229" s="441"/>
      <c r="I229" s="441"/>
      <c r="J229" s="441"/>
      <c r="K229" s="441"/>
      <c r="L229" s="441"/>
      <c r="M229" s="441"/>
      <c r="N229" s="441"/>
      <c r="O229" s="441"/>
      <c r="P229" s="441"/>
      <c r="Q229" s="441"/>
      <c r="R229" s="441"/>
    </row>
    <row r="230" spans="4:18" ht="15.75" customHeight="1" x14ac:dyDescent="0.25">
      <c r="D230" s="441"/>
      <c r="E230" s="441"/>
      <c r="F230" s="441"/>
      <c r="G230" s="441"/>
      <c r="H230" s="441"/>
      <c r="I230" s="441"/>
      <c r="J230" s="441"/>
      <c r="K230" s="441"/>
      <c r="L230" s="441"/>
      <c r="M230" s="441"/>
      <c r="N230" s="441"/>
      <c r="O230" s="441"/>
      <c r="P230" s="441"/>
      <c r="Q230" s="441"/>
      <c r="R230" s="441"/>
    </row>
    <row r="231" spans="4:18" ht="15.75" customHeight="1" x14ac:dyDescent="0.25">
      <c r="D231" s="441"/>
      <c r="E231" s="441"/>
      <c r="F231" s="441"/>
      <c r="G231" s="441"/>
      <c r="H231" s="441"/>
      <c r="I231" s="441"/>
      <c r="J231" s="441"/>
      <c r="K231" s="441"/>
      <c r="L231" s="441"/>
      <c r="M231" s="441"/>
      <c r="N231" s="441"/>
      <c r="O231" s="441"/>
      <c r="P231" s="441"/>
      <c r="Q231" s="441"/>
      <c r="R231" s="441"/>
    </row>
    <row r="232" spans="4:18" ht="15.75" customHeight="1" x14ac:dyDescent="0.25">
      <c r="D232" s="441"/>
      <c r="E232" s="441"/>
      <c r="F232" s="441"/>
      <c r="G232" s="441"/>
      <c r="H232" s="441"/>
      <c r="I232" s="441"/>
      <c r="J232" s="441"/>
      <c r="K232" s="441"/>
      <c r="L232" s="441"/>
      <c r="M232" s="441"/>
      <c r="N232" s="441"/>
      <c r="O232" s="441"/>
      <c r="P232" s="441"/>
      <c r="Q232" s="441"/>
      <c r="R232" s="441"/>
    </row>
    <row r="233" spans="4:18" ht="15.75" customHeight="1" x14ac:dyDescent="0.25">
      <c r="D233" s="441"/>
      <c r="E233" s="441"/>
      <c r="F233" s="441"/>
      <c r="G233" s="441"/>
      <c r="H233" s="441"/>
      <c r="I233" s="441"/>
      <c r="J233" s="441"/>
      <c r="K233" s="441"/>
      <c r="L233" s="441"/>
      <c r="M233" s="441"/>
      <c r="N233" s="441"/>
      <c r="O233" s="441"/>
      <c r="P233" s="441"/>
      <c r="Q233" s="441"/>
      <c r="R233" s="441"/>
    </row>
    <row r="234" spans="4:18" ht="15.75" customHeight="1" x14ac:dyDescent="0.25">
      <c r="D234" s="441"/>
      <c r="E234" s="441"/>
      <c r="F234" s="441"/>
      <c r="G234" s="441"/>
      <c r="H234" s="441"/>
      <c r="I234" s="441"/>
      <c r="J234" s="441"/>
      <c r="K234" s="441"/>
      <c r="L234" s="441"/>
      <c r="M234" s="441"/>
      <c r="N234" s="441"/>
      <c r="O234" s="441"/>
      <c r="P234" s="441"/>
      <c r="Q234" s="441"/>
      <c r="R234" s="441"/>
    </row>
    <row r="235" spans="4:18" ht="15.75" customHeight="1" x14ac:dyDescent="0.25">
      <c r="D235" s="441"/>
      <c r="E235" s="441"/>
      <c r="F235" s="441"/>
      <c r="G235" s="441"/>
      <c r="H235" s="441"/>
      <c r="I235" s="441"/>
      <c r="J235" s="441"/>
      <c r="K235" s="441"/>
      <c r="L235" s="441"/>
      <c r="M235" s="441"/>
      <c r="N235" s="441"/>
      <c r="O235" s="441"/>
      <c r="P235" s="441"/>
      <c r="Q235" s="441"/>
      <c r="R235" s="441"/>
    </row>
    <row r="236" spans="4:18" ht="15.75" customHeight="1" x14ac:dyDescent="0.25">
      <c r="D236" s="441"/>
      <c r="E236" s="441"/>
      <c r="F236" s="441"/>
      <c r="G236" s="441"/>
      <c r="H236" s="441"/>
      <c r="I236" s="441"/>
      <c r="J236" s="441"/>
      <c r="K236" s="441"/>
      <c r="L236" s="441"/>
      <c r="M236" s="441"/>
      <c r="N236" s="441"/>
      <c r="O236" s="441"/>
      <c r="P236" s="441"/>
      <c r="Q236" s="441"/>
      <c r="R236" s="441"/>
    </row>
    <row r="237" spans="4:18" ht="15.75" customHeight="1" x14ac:dyDescent="0.25">
      <c r="D237" s="441"/>
      <c r="E237" s="441"/>
      <c r="F237" s="441"/>
      <c r="G237" s="441"/>
      <c r="H237" s="441"/>
      <c r="I237" s="441"/>
      <c r="J237" s="441"/>
      <c r="K237" s="441"/>
      <c r="L237" s="441"/>
      <c r="M237" s="441"/>
      <c r="N237" s="441"/>
      <c r="O237" s="441"/>
      <c r="P237" s="441"/>
      <c r="Q237" s="441"/>
      <c r="R237" s="441"/>
    </row>
    <row r="238" spans="4:18" ht="15.75" customHeight="1" x14ac:dyDescent="0.25">
      <c r="D238" s="441"/>
      <c r="E238" s="441"/>
      <c r="F238" s="441"/>
      <c r="G238" s="441"/>
      <c r="H238" s="441"/>
      <c r="I238" s="441"/>
      <c r="J238" s="441"/>
      <c r="K238" s="441"/>
      <c r="L238" s="441"/>
      <c r="M238" s="441"/>
      <c r="N238" s="441"/>
      <c r="O238" s="441"/>
      <c r="P238" s="441"/>
      <c r="Q238" s="441"/>
      <c r="R238" s="441"/>
    </row>
    <row r="239" spans="4:18" ht="15.75" customHeight="1" x14ac:dyDescent="0.25">
      <c r="D239" s="441"/>
      <c r="E239" s="441"/>
      <c r="F239" s="441"/>
      <c r="G239" s="441"/>
      <c r="H239" s="441"/>
      <c r="I239" s="441"/>
      <c r="J239" s="441"/>
      <c r="K239" s="441"/>
      <c r="L239" s="441"/>
      <c r="M239" s="441"/>
      <c r="N239" s="441"/>
      <c r="O239" s="441"/>
      <c r="P239" s="441"/>
      <c r="Q239" s="441"/>
      <c r="R239" s="441"/>
    </row>
    <row r="240" spans="4:18" ht="15.75" customHeight="1" x14ac:dyDescent="0.25">
      <c r="D240" s="441"/>
      <c r="E240" s="441"/>
      <c r="F240" s="441"/>
      <c r="G240" s="441"/>
      <c r="H240" s="441"/>
      <c r="I240" s="441"/>
      <c r="J240" s="441"/>
      <c r="K240" s="441"/>
      <c r="L240" s="441"/>
      <c r="M240" s="441"/>
      <c r="N240" s="441"/>
      <c r="O240" s="441"/>
      <c r="P240" s="441"/>
      <c r="Q240" s="441"/>
      <c r="R240" s="441"/>
    </row>
    <row r="241" spans="4:18" ht="15.75" customHeight="1" x14ac:dyDescent="0.25">
      <c r="D241" s="441"/>
      <c r="E241" s="441"/>
      <c r="F241" s="441"/>
      <c r="G241" s="441"/>
      <c r="H241" s="441"/>
      <c r="I241" s="441"/>
      <c r="J241" s="441"/>
      <c r="K241" s="441"/>
      <c r="L241" s="441"/>
      <c r="M241" s="441"/>
      <c r="N241" s="441"/>
      <c r="O241" s="441"/>
      <c r="P241" s="441"/>
      <c r="Q241" s="441"/>
      <c r="R241" s="441"/>
    </row>
    <row r="242" spans="4:18" ht="15.75" customHeight="1" x14ac:dyDescent="0.25">
      <c r="D242" s="441"/>
      <c r="E242" s="441"/>
      <c r="F242" s="441"/>
      <c r="G242" s="441"/>
      <c r="H242" s="441"/>
      <c r="I242" s="441"/>
      <c r="J242" s="441"/>
      <c r="K242" s="441"/>
      <c r="L242" s="441"/>
      <c r="M242" s="441"/>
      <c r="N242" s="441"/>
      <c r="O242" s="441"/>
      <c r="P242" s="441"/>
      <c r="Q242" s="441"/>
      <c r="R242" s="441"/>
    </row>
    <row r="243" spans="4:18" ht="15.75" customHeight="1" x14ac:dyDescent="0.25">
      <c r="D243" s="441"/>
      <c r="E243" s="441"/>
      <c r="F243" s="441"/>
      <c r="G243" s="441"/>
      <c r="H243" s="441"/>
      <c r="I243" s="441"/>
      <c r="J243" s="441"/>
      <c r="K243" s="441"/>
      <c r="L243" s="441"/>
      <c r="M243" s="441"/>
      <c r="N243" s="441"/>
      <c r="O243" s="441"/>
      <c r="P243" s="441"/>
      <c r="Q243" s="441"/>
      <c r="R243" s="441"/>
    </row>
    <row r="244" spans="4:18" ht="15.75" customHeight="1" x14ac:dyDescent="0.25">
      <c r="D244" s="441"/>
      <c r="E244" s="441"/>
      <c r="F244" s="441"/>
      <c r="G244" s="441"/>
      <c r="H244" s="441"/>
      <c r="I244" s="441"/>
      <c r="J244" s="441"/>
      <c r="K244" s="441"/>
      <c r="L244" s="441"/>
      <c r="M244" s="441"/>
      <c r="N244" s="441"/>
      <c r="O244" s="441"/>
      <c r="P244" s="441"/>
      <c r="Q244" s="441"/>
      <c r="R244" s="441"/>
    </row>
    <row r="245" spans="4:18" ht="15.75" customHeight="1" x14ac:dyDescent="0.25">
      <c r="D245" s="441"/>
      <c r="E245" s="441"/>
      <c r="F245" s="441"/>
      <c r="G245" s="441"/>
      <c r="H245" s="441"/>
      <c r="I245" s="441"/>
      <c r="J245" s="441"/>
      <c r="K245" s="441"/>
      <c r="L245" s="441"/>
      <c r="M245" s="441"/>
      <c r="N245" s="441"/>
      <c r="O245" s="441"/>
      <c r="P245" s="441"/>
      <c r="Q245" s="441"/>
      <c r="R245" s="441"/>
    </row>
    <row r="246" spans="4:18" ht="15.75" customHeight="1" x14ac:dyDescent="0.25">
      <c r="D246" s="441"/>
      <c r="E246" s="441"/>
      <c r="F246" s="441"/>
      <c r="G246" s="441"/>
      <c r="H246" s="441"/>
      <c r="I246" s="441"/>
      <c r="J246" s="441"/>
      <c r="K246" s="441"/>
      <c r="L246" s="441"/>
      <c r="M246" s="441"/>
      <c r="N246" s="441"/>
      <c r="O246" s="441"/>
      <c r="P246" s="441"/>
      <c r="Q246" s="441"/>
      <c r="R246" s="441"/>
    </row>
    <row r="247" spans="4:18" ht="15.75" customHeight="1" x14ac:dyDescent="0.25">
      <c r="D247" s="441"/>
      <c r="E247" s="441"/>
      <c r="F247" s="441"/>
      <c r="G247" s="441"/>
      <c r="H247" s="441"/>
      <c r="I247" s="441"/>
      <c r="J247" s="441"/>
      <c r="K247" s="441"/>
      <c r="L247" s="441"/>
      <c r="M247" s="441"/>
      <c r="N247" s="441"/>
      <c r="O247" s="441"/>
      <c r="P247" s="441"/>
      <c r="Q247" s="441"/>
      <c r="R247" s="441"/>
    </row>
    <row r="248" spans="4:18" ht="15.75" customHeight="1" x14ac:dyDescent="0.25">
      <c r="D248" s="441"/>
      <c r="E248" s="441"/>
      <c r="F248" s="441"/>
      <c r="G248" s="441"/>
      <c r="H248" s="441"/>
      <c r="I248" s="441"/>
      <c r="J248" s="441"/>
      <c r="K248" s="441"/>
      <c r="L248" s="441"/>
      <c r="M248" s="441"/>
      <c r="N248" s="441"/>
      <c r="O248" s="441"/>
      <c r="P248" s="441"/>
      <c r="Q248" s="441"/>
      <c r="R248" s="441"/>
    </row>
    <row r="249" spans="4:18" ht="15.75" customHeight="1" x14ac:dyDescent="0.25">
      <c r="D249" s="441"/>
      <c r="E249" s="441"/>
      <c r="F249" s="441"/>
      <c r="G249" s="441"/>
      <c r="H249" s="441"/>
      <c r="I249" s="441"/>
      <c r="J249" s="441"/>
      <c r="K249" s="441"/>
      <c r="L249" s="441"/>
      <c r="M249" s="441"/>
      <c r="N249" s="441"/>
      <c r="O249" s="441"/>
      <c r="P249" s="441"/>
      <c r="Q249" s="441"/>
      <c r="R249" s="441"/>
    </row>
    <row r="250" spans="4:18" ht="15.75" customHeight="1" x14ac:dyDescent="0.25">
      <c r="D250" s="441"/>
      <c r="E250" s="441"/>
      <c r="F250" s="441"/>
      <c r="G250" s="441"/>
      <c r="H250" s="441"/>
      <c r="I250" s="441"/>
      <c r="J250" s="441"/>
      <c r="K250" s="441"/>
      <c r="L250" s="441"/>
      <c r="M250" s="441"/>
      <c r="N250" s="441"/>
      <c r="O250" s="441"/>
      <c r="P250" s="441"/>
      <c r="Q250" s="441"/>
      <c r="R250" s="441"/>
    </row>
    <row r="251" spans="4:18" ht="15.75" customHeight="1" x14ac:dyDescent="0.25">
      <c r="D251" s="441"/>
      <c r="E251" s="441"/>
      <c r="F251" s="441"/>
      <c r="G251" s="441"/>
      <c r="H251" s="441"/>
      <c r="I251" s="441"/>
      <c r="J251" s="441"/>
      <c r="K251" s="441"/>
      <c r="L251" s="441"/>
      <c r="M251" s="441"/>
      <c r="N251" s="441"/>
      <c r="O251" s="441"/>
      <c r="P251" s="441"/>
      <c r="Q251" s="441"/>
      <c r="R251" s="441"/>
    </row>
    <row r="252" spans="4:18" ht="15.75" customHeight="1" x14ac:dyDescent="0.25">
      <c r="D252" s="441"/>
      <c r="E252" s="441"/>
      <c r="F252" s="441"/>
      <c r="G252" s="441"/>
      <c r="H252" s="441"/>
      <c r="I252" s="441"/>
      <c r="J252" s="441"/>
      <c r="K252" s="441"/>
      <c r="L252" s="441"/>
      <c r="M252" s="441"/>
      <c r="N252" s="441"/>
      <c r="O252" s="441"/>
      <c r="P252" s="441"/>
      <c r="Q252" s="441"/>
      <c r="R252" s="441"/>
    </row>
    <row r="253" spans="4:18" ht="15.75" customHeight="1" x14ac:dyDescent="0.25">
      <c r="D253" s="441"/>
      <c r="E253" s="441"/>
      <c r="F253" s="441"/>
      <c r="G253" s="441"/>
      <c r="H253" s="441"/>
      <c r="I253" s="441"/>
      <c r="J253" s="441"/>
      <c r="K253" s="441"/>
      <c r="L253" s="441"/>
      <c r="M253" s="441"/>
      <c r="N253" s="441"/>
      <c r="O253" s="441"/>
      <c r="P253" s="441"/>
      <c r="Q253" s="441"/>
      <c r="R253" s="441"/>
    </row>
    <row r="254" spans="4:18" ht="15.75" customHeight="1" x14ac:dyDescent="0.25">
      <c r="D254" s="441"/>
      <c r="E254" s="441"/>
      <c r="F254" s="441"/>
      <c r="G254" s="441"/>
      <c r="H254" s="441"/>
      <c r="I254" s="441"/>
      <c r="J254" s="441"/>
      <c r="K254" s="441"/>
      <c r="L254" s="441"/>
      <c r="M254" s="441"/>
      <c r="N254" s="441"/>
      <c r="O254" s="441"/>
      <c r="P254" s="441"/>
      <c r="Q254" s="441"/>
      <c r="R254" s="441"/>
    </row>
    <row r="255" spans="4:18" ht="15.75" customHeight="1" x14ac:dyDescent="0.25">
      <c r="D255" s="441"/>
      <c r="E255" s="441"/>
      <c r="F255" s="441"/>
      <c r="G255" s="441"/>
      <c r="H255" s="441"/>
      <c r="I255" s="441"/>
      <c r="J255" s="441"/>
      <c r="K255" s="441"/>
      <c r="L255" s="441"/>
      <c r="M255" s="441"/>
      <c r="N255" s="441"/>
      <c r="O255" s="441"/>
      <c r="P255" s="441"/>
      <c r="Q255" s="441"/>
      <c r="R255" s="441"/>
    </row>
    <row r="256" spans="4:18" ht="15.75" customHeight="1" x14ac:dyDescent="0.25">
      <c r="D256" s="441"/>
      <c r="E256" s="441"/>
      <c r="F256" s="441"/>
      <c r="G256" s="441"/>
      <c r="H256" s="441"/>
      <c r="I256" s="441"/>
      <c r="J256" s="441"/>
      <c r="K256" s="441"/>
      <c r="L256" s="441"/>
      <c r="M256" s="441"/>
      <c r="N256" s="441"/>
      <c r="O256" s="441"/>
      <c r="P256" s="441"/>
      <c r="Q256" s="441"/>
      <c r="R256" s="441"/>
    </row>
    <row r="257" spans="4:18" ht="15.75" customHeight="1" x14ac:dyDescent="0.25">
      <c r="D257" s="441"/>
      <c r="E257" s="441"/>
      <c r="F257" s="441"/>
      <c r="G257" s="441"/>
      <c r="H257" s="441"/>
      <c r="I257" s="441"/>
      <c r="J257" s="441"/>
      <c r="K257" s="441"/>
      <c r="L257" s="441"/>
      <c r="M257" s="441"/>
      <c r="N257" s="441"/>
      <c r="O257" s="441"/>
      <c r="P257" s="441"/>
      <c r="Q257" s="441"/>
      <c r="R257" s="441"/>
    </row>
    <row r="258" spans="4:18" ht="15.75" customHeight="1" x14ac:dyDescent="0.25">
      <c r="D258" s="441"/>
      <c r="E258" s="441"/>
      <c r="F258" s="441"/>
      <c r="G258" s="441"/>
      <c r="H258" s="441"/>
      <c r="I258" s="441"/>
      <c r="J258" s="441"/>
      <c r="K258" s="441"/>
      <c r="L258" s="441"/>
      <c r="M258" s="441"/>
      <c r="N258" s="441"/>
      <c r="O258" s="441"/>
      <c r="P258" s="441"/>
      <c r="Q258" s="441"/>
      <c r="R258" s="441"/>
    </row>
    <row r="259" spans="4:18" ht="15.75" customHeight="1" x14ac:dyDescent="0.25">
      <c r="D259" s="441"/>
      <c r="E259" s="441"/>
      <c r="F259" s="441"/>
      <c r="G259" s="441"/>
      <c r="H259" s="441"/>
      <c r="I259" s="441"/>
      <c r="J259" s="441"/>
      <c r="K259" s="441"/>
      <c r="L259" s="441"/>
      <c r="M259" s="441"/>
      <c r="N259" s="441"/>
      <c r="O259" s="441"/>
      <c r="P259" s="441"/>
      <c r="Q259" s="441"/>
      <c r="R259" s="441"/>
    </row>
    <row r="260" spans="4:18" ht="15.75" customHeight="1" x14ac:dyDescent="0.25">
      <c r="D260" s="441"/>
      <c r="E260" s="441"/>
      <c r="F260" s="441"/>
      <c r="G260" s="441"/>
      <c r="H260" s="441"/>
      <c r="I260" s="441"/>
      <c r="J260" s="441"/>
      <c r="K260" s="441"/>
      <c r="L260" s="441"/>
      <c r="M260" s="441"/>
      <c r="N260" s="441"/>
      <c r="O260" s="441"/>
      <c r="P260" s="441"/>
      <c r="Q260" s="441"/>
      <c r="R260" s="441"/>
    </row>
    <row r="261" spans="4:18" ht="15.75" customHeight="1" x14ac:dyDescent="0.25">
      <c r="D261" s="441"/>
      <c r="E261" s="441"/>
      <c r="F261" s="441"/>
      <c r="G261" s="441"/>
      <c r="H261" s="441"/>
      <c r="I261" s="441"/>
      <c r="J261" s="441"/>
      <c r="K261" s="441"/>
      <c r="L261" s="441"/>
      <c r="M261" s="441"/>
      <c r="N261" s="441"/>
      <c r="O261" s="441"/>
      <c r="P261" s="441"/>
      <c r="Q261" s="441"/>
      <c r="R261" s="441"/>
    </row>
    <row r="262" spans="4:18" ht="15.75" customHeight="1" x14ac:dyDescent="0.25">
      <c r="D262" s="441"/>
      <c r="E262" s="441"/>
      <c r="F262" s="441"/>
      <c r="G262" s="441"/>
      <c r="H262" s="441"/>
      <c r="I262" s="441"/>
      <c r="J262" s="441"/>
      <c r="K262" s="441"/>
      <c r="L262" s="441"/>
      <c r="M262" s="441"/>
      <c r="N262" s="441"/>
      <c r="O262" s="441"/>
      <c r="P262" s="441"/>
      <c r="Q262" s="441"/>
      <c r="R262" s="441"/>
    </row>
    <row r="263" spans="4:18" ht="15.75" customHeight="1" x14ac:dyDescent="0.25">
      <c r="D263" s="441"/>
      <c r="E263" s="441"/>
      <c r="F263" s="441"/>
      <c r="G263" s="441"/>
      <c r="H263" s="441"/>
      <c r="I263" s="441"/>
      <c r="J263" s="441"/>
      <c r="K263" s="441"/>
      <c r="L263" s="441"/>
      <c r="M263" s="441"/>
      <c r="N263" s="441"/>
      <c r="O263" s="441"/>
      <c r="P263" s="441"/>
      <c r="Q263" s="441"/>
      <c r="R263" s="441"/>
    </row>
    <row r="264" spans="4:18" ht="15.75" customHeight="1" x14ac:dyDescent="0.25">
      <c r="D264" s="441"/>
      <c r="E264" s="441"/>
      <c r="F264" s="441"/>
      <c r="G264" s="441"/>
      <c r="H264" s="441"/>
      <c r="I264" s="441"/>
      <c r="J264" s="441"/>
      <c r="K264" s="441"/>
      <c r="L264" s="441"/>
      <c r="M264" s="441"/>
      <c r="N264" s="441"/>
      <c r="O264" s="441"/>
      <c r="P264" s="441"/>
      <c r="Q264" s="441"/>
      <c r="R264" s="441"/>
    </row>
    <row r="265" spans="4:18" ht="15.75" customHeight="1" x14ac:dyDescent="0.25">
      <c r="D265" s="441"/>
      <c r="E265" s="441"/>
      <c r="F265" s="441"/>
      <c r="G265" s="441"/>
      <c r="H265" s="441"/>
      <c r="I265" s="441"/>
      <c r="J265" s="441"/>
      <c r="K265" s="441"/>
      <c r="L265" s="441"/>
      <c r="M265" s="441"/>
      <c r="N265" s="441"/>
      <c r="O265" s="441"/>
      <c r="P265" s="441"/>
      <c r="Q265" s="441"/>
      <c r="R265" s="441"/>
    </row>
    <row r="266" spans="4:18" ht="15.75" customHeight="1" x14ac:dyDescent="0.25">
      <c r="D266" s="441"/>
      <c r="E266" s="441"/>
      <c r="F266" s="441"/>
      <c r="G266" s="441"/>
      <c r="H266" s="441"/>
      <c r="I266" s="441"/>
      <c r="J266" s="441"/>
      <c r="K266" s="441"/>
      <c r="L266" s="441"/>
      <c r="M266" s="441"/>
      <c r="N266" s="441"/>
      <c r="O266" s="441"/>
      <c r="P266" s="441"/>
      <c r="Q266" s="441"/>
      <c r="R266" s="441"/>
    </row>
    <row r="267" spans="4:18" ht="15.75" customHeight="1" x14ac:dyDescent="0.25">
      <c r="D267" s="441"/>
      <c r="E267" s="441"/>
      <c r="F267" s="441"/>
      <c r="G267" s="441"/>
      <c r="H267" s="441"/>
      <c r="I267" s="441"/>
      <c r="J267" s="441"/>
      <c r="K267" s="441"/>
      <c r="L267" s="441"/>
      <c r="M267" s="441"/>
      <c r="N267" s="441"/>
      <c r="O267" s="441"/>
      <c r="P267" s="441"/>
      <c r="Q267" s="441"/>
      <c r="R267" s="441"/>
    </row>
    <row r="268" spans="4:18" ht="15.75" customHeight="1" x14ac:dyDescent="0.25">
      <c r="D268" s="441"/>
      <c r="E268" s="441"/>
      <c r="F268" s="441"/>
      <c r="G268" s="441"/>
      <c r="H268" s="441"/>
      <c r="I268" s="441"/>
      <c r="J268" s="441"/>
      <c r="K268" s="441"/>
      <c r="L268" s="441"/>
      <c r="M268" s="441"/>
      <c r="N268" s="441"/>
      <c r="O268" s="441"/>
      <c r="P268" s="441"/>
      <c r="Q268" s="441"/>
      <c r="R268" s="441"/>
    </row>
    <row r="269" spans="4:18" ht="15.75" customHeight="1" x14ac:dyDescent="0.25">
      <c r="D269" s="441"/>
      <c r="E269" s="441"/>
      <c r="F269" s="441"/>
      <c r="G269" s="441"/>
      <c r="H269" s="441"/>
      <c r="I269" s="441"/>
      <c r="J269" s="441"/>
      <c r="K269" s="441"/>
      <c r="L269" s="441"/>
      <c r="M269" s="441"/>
      <c r="N269" s="441"/>
      <c r="O269" s="441"/>
      <c r="P269" s="441"/>
      <c r="Q269" s="441"/>
      <c r="R269" s="441"/>
    </row>
    <row r="270" spans="4:18" ht="15.75" customHeight="1" x14ac:dyDescent="0.25">
      <c r="D270" s="441"/>
      <c r="E270" s="441"/>
      <c r="F270" s="441"/>
      <c r="G270" s="441"/>
      <c r="H270" s="441"/>
      <c r="I270" s="441"/>
      <c r="J270" s="441"/>
      <c r="K270" s="441"/>
      <c r="L270" s="441"/>
      <c r="M270" s="441"/>
      <c r="N270" s="441"/>
      <c r="O270" s="441"/>
      <c r="P270" s="441"/>
      <c r="Q270" s="441"/>
      <c r="R270" s="441"/>
    </row>
    <row r="271" spans="4:18" ht="15.75" customHeight="1" x14ac:dyDescent="0.25">
      <c r="D271" s="441"/>
      <c r="E271" s="441"/>
      <c r="F271" s="441"/>
      <c r="G271" s="441"/>
      <c r="H271" s="441"/>
      <c r="I271" s="441"/>
      <c r="J271" s="441"/>
      <c r="K271" s="441"/>
      <c r="L271" s="441"/>
      <c r="M271" s="441"/>
      <c r="N271" s="441"/>
      <c r="O271" s="441"/>
      <c r="P271" s="441"/>
      <c r="Q271" s="441"/>
      <c r="R271" s="441"/>
    </row>
    <row r="272" spans="4:18" ht="15.75" customHeight="1" x14ac:dyDescent="0.25">
      <c r="D272" s="441"/>
      <c r="E272" s="441"/>
      <c r="F272" s="441"/>
      <c r="G272" s="441"/>
      <c r="H272" s="441"/>
      <c r="I272" s="441"/>
      <c r="J272" s="441"/>
      <c r="K272" s="441"/>
      <c r="L272" s="441"/>
      <c r="M272" s="441"/>
      <c r="N272" s="441"/>
      <c r="O272" s="441"/>
      <c r="P272" s="441"/>
      <c r="Q272" s="441"/>
      <c r="R272" s="441"/>
    </row>
    <row r="273" spans="4:18" ht="15.75" customHeight="1" x14ac:dyDescent="0.25">
      <c r="D273" s="441"/>
      <c r="E273" s="441"/>
      <c r="F273" s="441"/>
      <c r="G273" s="441"/>
      <c r="H273" s="441"/>
      <c r="I273" s="441"/>
      <c r="J273" s="441"/>
      <c r="K273" s="441"/>
      <c r="L273" s="441"/>
      <c r="M273" s="441"/>
      <c r="N273" s="441"/>
      <c r="O273" s="441"/>
      <c r="P273" s="441"/>
      <c r="Q273" s="441"/>
      <c r="R273" s="441"/>
    </row>
    <row r="274" spans="4:18" ht="15.75" customHeight="1" x14ac:dyDescent="0.25">
      <c r="D274" s="441"/>
      <c r="E274" s="441"/>
      <c r="F274" s="441"/>
      <c r="G274" s="441"/>
      <c r="H274" s="441"/>
      <c r="I274" s="441"/>
      <c r="J274" s="441"/>
      <c r="K274" s="441"/>
      <c r="L274" s="441"/>
      <c r="M274" s="441"/>
      <c r="N274" s="441"/>
      <c r="O274" s="441"/>
      <c r="P274" s="441"/>
      <c r="Q274" s="441"/>
      <c r="R274" s="441"/>
    </row>
    <row r="275" spans="4:18" ht="15.75" customHeight="1" x14ac:dyDescent="0.25">
      <c r="D275" s="441"/>
      <c r="E275" s="441"/>
      <c r="F275" s="441"/>
      <c r="G275" s="441"/>
      <c r="H275" s="441"/>
      <c r="I275" s="441"/>
      <c r="J275" s="441"/>
      <c r="K275" s="441"/>
      <c r="L275" s="441"/>
      <c r="M275" s="441"/>
      <c r="N275" s="441"/>
      <c r="O275" s="441"/>
      <c r="P275" s="441"/>
      <c r="Q275" s="441"/>
      <c r="R275" s="441"/>
    </row>
    <row r="276" spans="4:18" ht="15.75" customHeight="1" x14ac:dyDescent="0.25">
      <c r="D276" s="441"/>
      <c r="E276" s="441"/>
      <c r="F276" s="441"/>
      <c r="G276" s="441"/>
      <c r="H276" s="441"/>
      <c r="I276" s="441"/>
      <c r="J276" s="441"/>
      <c r="K276" s="441"/>
      <c r="L276" s="441"/>
      <c r="M276" s="441"/>
      <c r="N276" s="441"/>
      <c r="O276" s="441"/>
      <c r="P276" s="441"/>
      <c r="Q276" s="441"/>
      <c r="R276" s="441"/>
    </row>
    <row r="277" spans="4:18" ht="15.75" customHeight="1" x14ac:dyDescent="0.25">
      <c r="D277" s="441"/>
      <c r="E277" s="441"/>
      <c r="F277" s="441"/>
      <c r="G277" s="441"/>
      <c r="H277" s="441"/>
      <c r="I277" s="441"/>
      <c r="J277" s="441"/>
      <c r="K277" s="441"/>
      <c r="L277" s="441"/>
      <c r="M277" s="441"/>
      <c r="N277" s="441"/>
      <c r="O277" s="441"/>
      <c r="P277" s="441"/>
      <c r="Q277" s="441"/>
      <c r="R277" s="441"/>
    </row>
    <row r="278" spans="4:18" ht="15.75" customHeight="1" x14ac:dyDescent="0.25">
      <c r="D278" s="441"/>
      <c r="E278" s="441"/>
      <c r="F278" s="441"/>
      <c r="G278" s="441"/>
      <c r="H278" s="441"/>
      <c r="I278" s="441"/>
      <c r="J278" s="441"/>
      <c r="K278" s="441"/>
      <c r="L278" s="441"/>
      <c r="M278" s="441"/>
      <c r="N278" s="441"/>
      <c r="O278" s="441"/>
      <c r="P278" s="441"/>
      <c r="Q278" s="441"/>
      <c r="R278" s="441"/>
    </row>
    <row r="279" spans="4:18" ht="15.75" customHeight="1" x14ac:dyDescent="0.25">
      <c r="D279" s="441"/>
      <c r="E279" s="441"/>
      <c r="F279" s="441"/>
      <c r="G279" s="441"/>
      <c r="H279" s="441"/>
      <c r="I279" s="441"/>
      <c r="J279" s="441"/>
      <c r="K279" s="441"/>
      <c r="L279" s="441"/>
      <c r="M279" s="441"/>
      <c r="N279" s="441"/>
      <c r="O279" s="441"/>
      <c r="P279" s="441"/>
      <c r="Q279" s="441"/>
      <c r="R279" s="441"/>
    </row>
    <row r="280" spans="4:18" ht="15.75" customHeight="1" x14ac:dyDescent="0.25">
      <c r="D280" s="441"/>
      <c r="E280" s="441"/>
      <c r="F280" s="441"/>
      <c r="G280" s="441"/>
      <c r="H280" s="441"/>
      <c r="I280" s="441"/>
      <c r="J280" s="441"/>
      <c r="K280" s="441"/>
      <c r="L280" s="441"/>
      <c r="M280" s="441"/>
      <c r="N280" s="441"/>
      <c r="O280" s="441"/>
      <c r="P280" s="441"/>
      <c r="Q280" s="441"/>
      <c r="R280" s="441"/>
    </row>
    <row r="281" spans="4:18" ht="15.75" customHeight="1" x14ac:dyDescent="0.25">
      <c r="D281" s="441"/>
      <c r="E281" s="441"/>
      <c r="F281" s="441"/>
      <c r="G281" s="441"/>
      <c r="H281" s="441"/>
      <c r="I281" s="441"/>
      <c r="J281" s="441"/>
      <c r="K281" s="441"/>
      <c r="L281" s="441"/>
      <c r="M281" s="441"/>
      <c r="N281" s="441"/>
      <c r="O281" s="441"/>
      <c r="P281" s="441"/>
      <c r="Q281" s="441"/>
      <c r="R281" s="441"/>
    </row>
    <row r="282" spans="4:18" ht="15.75" customHeight="1" x14ac:dyDescent="0.25">
      <c r="D282" s="441"/>
      <c r="E282" s="441"/>
      <c r="F282" s="441"/>
      <c r="G282" s="441"/>
      <c r="H282" s="441"/>
      <c r="I282" s="441"/>
      <c r="J282" s="441"/>
      <c r="K282" s="441"/>
      <c r="L282" s="441"/>
      <c r="M282" s="441"/>
      <c r="N282" s="441"/>
      <c r="O282" s="441"/>
      <c r="P282" s="441"/>
      <c r="Q282" s="441"/>
      <c r="R282" s="441"/>
    </row>
    <row r="283" spans="4:18" ht="15.75" customHeight="1" x14ac:dyDescent="0.25">
      <c r="D283" s="441"/>
      <c r="E283" s="441"/>
      <c r="F283" s="441"/>
      <c r="G283" s="441"/>
      <c r="H283" s="441"/>
      <c r="I283" s="441"/>
      <c r="J283" s="441"/>
      <c r="K283" s="441"/>
      <c r="L283" s="441"/>
      <c r="M283" s="441"/>
      <c r="N283" s="441"/>
      <c r="O283" s="441"/>
      <c r="P283" s="441"/>
      <c r="Q283" s="441"/>
      <c r="R283" s="441"/>
    </row>
    <row r="284" spans="4:18" ht="15.75" customHeight="1" x14ac:dyDescent="0.25">
      <c r="D284" s="441"/>
      <c r="E284" s="441"/>
      <c r="F284" s="441"/>
      <c r="G284" s="441"/>
      <c r="H284" s="441"/>
      <c r="I284" s="441"/>
      <c r="J284" s="441"/>
      <c r="K284" s="441"/>
      <c r="L284" s="441"/>
      <c r="M284" s="441"/>
      <c r="N284" s="441"/>
      <c r="O284" s="441"/>
      <c r="P284" s="441"/>
      <c r="Q284" s="441"/>
      <c r="R284" s="441"/>
    </row>
    <row r="285" spans="4:18" ht="15.75" customHeight="1" x14ac:dyDescent="0.25">
      <c r="D285" s="441"/>
      <c r="E285" s="441"/>
      <c r="F285" s="441"/>
      <c r="G285" s="441"/>
      <c r="H285" s="441"/>
      <c r="I285" s="441"/>
      <c r="J285" s="441"/>
      <c r="K285" s="441"/>
      <c r="L285" s="441"/>
      <c r="M285" s="441"/>
      <c r="N285" s="441"/>
      <c r="O285" s="441"/>
      <c r="P285" s="441"/>
      <c r="Q285" s="441"/>
      <c r="R285" s="441"/>
    </row>
    <row r="286" spans="4:18" ht="15.75" customHeight="1" x14ac:dyDescent="0.25">
      <c r="D286" s="441"/>
      <c r="E286" s="441"/>
      <c r="F286" s="441"/>
      <c r="G286" s="441"/>
      <c r="H286" s="441"/>
      <c r="I286" s="441"/>
      <c r="J286" s="441"/>
      <c r="K286" s="441"/>
      <c r="L286" s="441"/>
      <c r="M286" s="441"/>
      <c r="N286" s="441"/>
      <c r="O286" s="441"/>
      <c r="P286" s="441"/>
      <c r="Q286" s="441"/>
      <c r="R286" s="441"/>
    </row>
    <row r="287" spans="4:18" ht="15.75" customHeight="1" x14ac:dyDescent="0.25">
      <c r="D287" s="441"/>
      <c r="E287" s="441"/>
      <c r="F287" s="441"/>
      <c r="G287" s="441"/>
      <c r="H287" s="441"/>
      <c r="I287" s="441"/>
      <c r="J287" s="441"/>
      <c r="K287" s="441"/>
      <c r="L287" s="441"/>
      <c r="M287" s="441"/>
      <c r="N287" s="441"/>
      <c r="O287" s="441"/>
      <c r="P287" s="441"/>
      <c r="Q287" s="441"/>
      <c r="R287" s="441"/>
    </row>
    <row r="288" spans="4:18" ht="15.75" customHeight="1" x14ac:dyDescent="0.25">
      <c r="D288" s="441"/>
      <c r="E288" s="441"/>
      <c r="F288" s="441"/>
      <c r="G288" s="441"/>
      <c r="H288" s="441"/>
      <c r="I288" s="441"/>
      <c r="J288" s="441"/>
      <c r="K288" s="441"/>
      <c r="L288" s="441"/>
      <c r="M288" s="441"/>
      <c r="N288" s="441"/>
      <c r="O288" s="441"/>
      <c r="P288" s="441"/>
      <c r="Q288" s="441"/>
      <c r="R288" s="441"/>
    </row>
    <row r="289" spans="4:18" ht="15.75" customHeight="1" x14ac:dyDescent="0.25">
      <c r="D289" s="441"/>
      <c r="E289" s="441"/>
      <c r="F289" s="441"/>
      <c r="G289" s="441"/>
      <c r="H289" s="441"/>
      <c r="I289" s="441"/>
      <c r="J289" s="441"/>
      <c r="K289" s="441"/>
      <c r="L289" s="441"/>
      <c r="M289" s="441"/>
      <c r="N289" s="441"/>
      <c r="O289" s="441"/>
      <c r="P289" s="441"/>
      <c r="Q289" s="441"/>
      <c r="R289" s="441"/>
    </row>
    <row r="290" spans="4:18" ht="15.75" customHeight="1" x14ac:dyDescent="0.25">
      <c r="D290" s="441"/>
      <c r="E290" s="441"/>
      <c r="F290" s="441"/>
      <c r="G290" s="441"/>
      <c r="H290" s="441"/>
      <c r="I290" s="441"/>
      <c r="J290" s="441"/>
      <c r="K290" s="441"/>
      <c r="L290" s="441"/>
      <c r="M290" s="441"/>
      <c r="N290" s="441"/>
      <c r="O290" s="441"/>
      <c r="P290" s="441"/>
      <c r="Q290" s="441"/>
      <c r="R290" s="441"/>
    </row>
    <row r="291" spans="4:18" ht="15.75" customHeight="1" x14ac:dyDescent="0.25">
      <c r="D291" s="441"/>
      <c r="E291" s="441"/>
      <c r="F291" s="441"/>
      <c r="G291" s="441"/>
      <c r="H291" s="441"/>
      <c r="I291" s="441"/>
      <c r="J291" s="441"/>
      <c r="K291" s="441"/>
      <c r="L291" s="441"/>
      <c r="M291" s="441"/>
      <c r="N291" s="441"/>
      <c r="O291" s="441"/>
      <c r="P291" s="441"/>
      <c r="Q291" s="441"/>
      <c r="R291" s="441"/>
    </row>
    <row r="292" spans="4:18" ht="15.75" customHeight="1" x14ac:dyDescent="0.25">
      <c r="D292" s="441"/>
      <c r="E292" s="441"/>
      <c r="F292" s="441"/>
      <c r="G292" s="441"/>
      <c r="H292" s="441"/>
      <c r="I292" s="441"/>
      <c r="J292" s="441"/>
      <c r="K292" s="441"/>
      <c r="L292" s="441"/>
      <c r="M292" s="441"/>
      <c r="N292" s="441"/>
      <c r="O292" s="441"/>
      <c r="P292" s="441"/>
      <c r="Q292" s="441"/>
      <c r="R292" s="441"/>
    </row>
    <row r="293" spans="4:18" ht="15.75" customHeight="1" x14ac:dyDescent="0.25">
      <c r="D293" s="441"/>
      <c r="E293" s="441"/>
      <c r="F293" s="441"/>
      <c r="G293" s="441"/>
      <c r="H293" s="441"/>
      <c r="I293" s="441"/>
      <c r="J293" s="441"/>
      <c r="K293" s="441"/>
      <c r="L293" s="441"/>
      <c r="M293" s="441"/>
      <c r="N293" s="441"/>
      <c r="O293" s="441"/>
      <c r="P293" s="441"/>
      <c r="Q293" s="441"/>
      <c r="R293" s="441"/>
    </row>
    <row r="294" spans="4:18" ht="15.75" customHeight="1" x14ac:dyDescent="0.25">
      <c r="D294" s="441"/>
      <c r="E294" s="441"/>
      <c r="F294" s="441"/>
      <c r="G294" s="441"/>
      <c r="H294" s="441"/>
      <c r="I294" s="441"/>
      <c r="J294" s="441"/>
      <c r="K294" s="441"/>
      <c r="L294" s="441"/>
      <c r="M294" s="441"/>
      <c r="N294" s="441"/>
      <c r="O294" s="441"/>
      <c r="P294" s="441"/>
      <c r="Q294" s="441"/>
      <c r="R294" s="441"/>
    </row>
    <row r="295" spans="4:18" ht="15.75" customHeight="1" x14ac:dyDescent="0.25">
      <c r="D295" s="441"/>
      <c r="E295" s="441"/>
      <c r="F295" s="441"/>
      <c r="G295" s="441"/>
      <c r="H295" s="441"/>
      <c r="I295" s="441"/>
      <c r="J295" s="441"/>
      <c r="K295" s="441"/>
      <c r="L295" s="441"/>
      <c r="M295" s="441"/>
      <c r="N295" s="441"/>
      <c r="O295" s="441"/>
      <c r="P295" s="441"/>
      <c r="Q295" s="441"/>
      <c r="R295" s="441"/>
    </row>
    <row r="296" spans="4:18" ht="15.75" customHeight="1" x14ac:dyDescent="0.25">
      <c r="D296" s="441"/>
      <c r="E296" s="441"/>
      <c r="F296" s="441"/>
      <c r="G296" s="441"/>
      <c r="H296" s="441"/>
      <c r="I296" s="441"/>
      <c r="J296" s="441"/>
      <c r="K296" s="441"/>
      <c r="L296" s="441"/>
      <c r="M296" s="441"/>
      <c r="N296" s="441"/>
      <c r="O296" s="441"/>
      <c r="P296" s="441"/>
      <c r="Q296" s="441"/>
      <c r="R296" s="441"/>
    </row>
    <row r="297" spans="4:18" ht="15.75" customHeight="1" x14ac:dyDescent="0.25">
      <c r="D297" s="441"/>
      <c r="E297" s="441"/>
      <c r="F297" s="441"/>
      <c r="G297" s="441"/>
      <c r="H297" s="441"/>
      <c r="I297" s="441"/>
      <c r="J297" s="441"/>
      <c r="K297" s="441"/>
      <c r="L297" s="441"/>
      <c r="M297" s="441"/>
      <c r="N297" s="441"/>
      <c r="O297" s="441"/>
      <c r="P297" s="441"/>
      <c r="Q297" s="441"/>
      <c r="R297" s="441"/>
    </row>
    <row r="298" spans="4:18" ht="15.75" customHeight="1" x14ac:dyDescent="0.25">
      <c r="D298" s="441"/>
      <c r="E298" s="441"/>
      <c r="F298" s="441"/>
      <c r="G298" s="441"/>
      <c r="H298" s="441"/>
      <c r="I298" s="441"/>
      <c r="J298" s="441"/>
      <c r="K298" s="441"/>
      <c r="L298" s="441"/>
      <c r="M298" s="441"/>
      <c r="N298" s="441"/>
      <c r="O298" s="441"/>
      <c r="P298" s="441"/>
      <c r="Q298" s="441"/>
      <c r="R298" s="441"/>
    </row>
    <row r="299" spans="4:18" ht="15.75" customHeight="1" x14ac:dyDescent="0.25">
      <c r="D299" s="441"/>
      <c r="E299" s="441"/>
      <c r="F299" s="441"/>
      <c r="G299" s="441"/>
      <c r="H299" s="441"/>
      <c r="I299" s="441"/>
      <c r="J299" s="441"/>
      <c r="K299" s="441"/>
      <c r="L299" s="441"/>
      <c r="M299" s="441"/>
      <c r="N299" s="441"/>
      <c r="O299" s="441"/>
      <c r="P299" s="441"/>
      <c r="Q299" s="441"/>
      <c r="R299" s="441"/>
    </row>
    <row r="300" spans="4:18" ht="15.75" customHeight="1" x14ac:dyDescent="0.25">
      <c r="D300" s="441"/>
      <c r="E300" s="441"/>
      <c r="F300" s="441"/>
      <c r="G300" s="441"/>
      <c r="H300" s="441"/>
      <c r="I300" s="441"/>
      <c r="J300" s="441"/>
      <c r="K300" s="441"/>
      <c r="L300" s="441"/>
      <c r="M300" s="441"/>
      <c r="N300" s="441"/>
      <c r="O300" s="441"/>
      <c r="P300" s="441"/>
      <c r="Q300" s="441"/>
      <c r="R300" s="441"/>
    </row>
    <row r="301" spans="4:18" ht="15.75" customHeight="1" x14ac:dyDescent="0.25">
      <c r="D301" s="441"/>
      <c r="E301" s="441"/>
      <c r="F301" s="441"/>
      <c r="G301" s="441"/>
      <c r="H301" s="441"/>
      <c r="I301" s="441"/>
      <c r="J301" s="441"/>
      <c r="K301" s="441"/>
      <c r="L301" s="441"/>
      <c r="M301" s="441"/>
      <c r="N301" s="441"/>
      <c r="O301" s="441"/>
      <c r="P301" s="441"/>
      <c r="Q301" s="441"/>
      <c r="R301" s="441"/>
    </row>
    <row r="302" spans="4:18" ht="15.75" customHeight="1" x14ac:dyDescent="0.25">
      <c r="D302" s="441"/>
      <c r="E302" s="441"/>
      <c r="F302" s="441"/>
      <c r="G302" s="441"/>
      <c r="H302" s="441"/>
      <c r="I302" s="441"/>
      <c r="J302" s="441"/>
      <c r="K302" s="441"/>
      <c r="L302" s="441"/>
      <c r="M302" s="441"/>
      <c r="N302" s="441"/>
      <c r="O302" s="441"/>
      <c r="P302" s="441"/>
      <c r="Q302" s="441"/>
      <c r="R302" s="441"/>
    </row>
    <row r="303" spans="4:18" ht="15.75" customHeight="1" x14ac:dyDescent="0.25">
      <c r="D303" s="441"/>
      <c r="E303" s="441"/>
      <c r="F303" s="441"/>
      <c r="G303" s="441"/>
      <c r="H303" s="441"/>
      <c r="I303" s="441"/>
      <c r="J303" s="441"/>
      <c r="K303" s="441"/>
      <c r="L303" s="441"/>
      <c r="M303" s="441"/>
      <c r="N303" s="441"/>
      <c r="O303" s="441"/>
      <c r="P303" s="441"/>
      <c r="Q303" s="441"/>
      <c r="R303" s="441"/>
    </row>
    <row r="304" spans="4:18" ht="15.75" customHeight="1" x14ac:dyDescent="0.25">
      <c r="D304" s="441"/>
      <c r="E304" s="441"/>
      <c r="F304" s="441"/>
      <c r="G304" s="441"/>
      <c r="H304" s="441"/>
      <c r="I304" s="441"/>
      <c r="J304" s="441"/>
      <c r="K304" s="441"/>
      <c r="L304" s="441"/>
      <c r="M304" s="441"/>
      <c r="N304" s="441"/>
      <c r="O304" s="441"/>
      <c r="P304" s="441"/>
      <c r="Q304" s="441"/>
      <c r="R304" s="441"/>
    </row>
    <row r="305" spans="4:18" ht="15.75" customHeight="1" x14ac:dyDescent="0.25">
      <c r="D305" s="441"/>
      <c r="E305" s="441"/>
      <c r="F305" s="441"/>
      <c r="G305" s="441"/>
      <c r="H305" s="441"/>
      <c r="I305" s="441"/>
      <c r="J305" s="441"/>
      <c r="K305" s="441"/>
      <c r="L305" s="441"/>
      <c r="M305" s="441"/>
      <c r="N305" s="441"/>
      <c r="O305" s="441"/>
      <c r="P305" s="441"/>
      <c r="Q305" s="441"/>
      <c r="R305" s="441"/>
    </row>
    <row r="306" spans="4:18" ht="15.75" customHeight="1" x14ac:dyDescent="0.25">
      <c r="D306" s="441"/>
      <c r="E306" s="441"/>
      <c r="F306" s="441"/>
      <c r="G306" s="441"/>
      <c r="H306" s="441"/>
      <c r="I306" s="441"/>
      <c r="J306" s="441"/>
      <c r="K306" s="441"/>
      <c r="L306" s="441"/>
      <c r="M306" s="441"/>
      <c r="N306" s="441"/>
      <c r="O306" s="441"/>
      <c r="P306" s="441"/>
      <c r="Q306" s="441"/>
      <c r="R306" s="441"/>
    </row>
    <row r="307" spans="4:18" ht="15.75" customHeight="1" x14ac:dyDescent="0.25">
      <c r="D307" s="441"/>
      <c r="E307" s="441"/>
      <c r="F307" s="441"/>
      <c r="G307" s="441"/>
      <c r="H307" s="441"/>
      <c r="I307" s="441"/>
      <c r="J307" s="441"/>
      <c r="K307" s="441"/>
      <c r="L307" s="441"/>
      <c r="M307" s="441"/>
      <c r="N307" s="441"/>
      <c r="O307" s="441"/>
      <c r="P307" s="441"/>
      <c r="Q307" s="441"/>
      <c r="R307" s="441"/>
    </row>
    <row r="308" spans="4:18" ht="15.75" customHeight="1" x14ac:dyDescent="0.25">
      <c r="D308" s="441"/>
      <c r="E308" s="441"/>
      <c r="F308" s="441"/>
      <c r="G308" s="441"/>
      <c r="H308" s="441"/>
      <c r="I308" s="441"/>
      <c r="J308" s="441"/>
      <c r="K308" s="441"/>
      <c r="L308" s="441"/>
      <c r="M308" s="441"/>
      <c r="N308" s="441"/>
      <c r="O308" s="441"/>
      <c r="P308" s="441"/>
      <c r="Q308" s="441"/>
      <c r="R308" s="441"/>
    </row>
    <row r="309" spans="4:18" ht="15.75" customHeight="1" x14ac:dyDescent="0.25">
      <c r="D309" s="441"/>
      <c r="E309" s="441"/>
      <c r="F309" s="441"/>
      <c r="G309" s="441"/>
      <c r="H309" s="441"/>
      <c r="I309" s="441"/>
      <c r="J309" s="441"/>
      <c r="K309" s="441"/>
      <c r="L309" s="441"/>
      <c r="M309" s="441"/>
      <c r="N309" s="441"/>
      <c r="O309" s="441"/>
      <c r="P309" s="441"/>
      <c r="Q309" s="441"/>
      <c r="R309" s="441"/>
    </row>
    <row r="310" spans="4:18" ht="15.75" customHeight="1" x14ac:dyDescent="0.25">
      <c r="D310" s="441"/>
      <c r="E310" s="441"/>
      <c r="F310" s="441"/>
      <c r="G310" s="441"/>
      <c r="H310" s="441"/>
      <c r="I310" s="441"/>
      <c r="J310" s="441"/>
      <c r="K310" s="441"/>
      <c r="L310" s="441"/>
      <c r="M310" s="441"/>
      <c r="N310" s="441"/>
      <c r="O310" s="441"/>
      <c r="P310" s="441"/>
      <c r="Q310" s="441"/>
      <c r="R310" s="441"/>
    </row>
    <row r="311" spans="4:18" ht="15.75" customHeight="1" x14ac:dyDescent="0.25">
      <c r="D311" s="441"/>
      <c r="E311" s="441"/>
      <c r="F311" s="441"/>
      <c r="G311" s="441"/>
      <c r="H311" s="441"/>
      <c r="I311" s="441"/>
      <c r="J311" s="441"/>
      <c r="K311" s="441"/>
      <c r="L311" s="441"/>
      <c r="M311" s="441"/>
      <c r="N311" s="441"/>
      <c r="O311" s="441"/>
      <c r="P311" s="441"/>
      <c r="Q311" s="441"/>
      <c r="R311" s="441"/>
    </row>
    <row r="312" spans="4:18" ht="15.75" customHeight="1" x14ac:dyDescent="0.25">
      <c r="D312" s="441"/>
      <c r="E312" s="441"/>
      <c r="F312" s="441"/>
      <c r="G312" s="441"/>
      <c r="H312" s="441"/>
      <c r="I312" s="441"/>
      <c r="J312" s="441"/>
      <c r="K312" s="441"/>
      <c r="L312" s="441"/>
      <c r="M312" s="441"/>
      <c r="N312" s="441"/>
      <c r="O312" s="441"/>
      <c r="P312" s="441"/>
      <c r="Q312" s="441"/>
      <c r="R312" s="441"/>
    </row>
    <row r="313" spans="4:18" ht="15.75" customHeight="1" x14ac:dyDescent="0.25">
      <c r="D313" s="441"/>
      <c r="E313" s="441"/>
      <c r="F313" s="441"/>
      <c r="G313" s="441"/>
      <c r="H313" s="441"/>
      <c r="I313" s="441"/>
      <c r="J313" s="441"/>
      <c r="K313" s="441"/>
      <c r="L313" s="441"/>
      <c r="M313" s="441"/>
      <c r="N313" s="441"/>
      <c r="O313" s="441"/>
      <c r="P313" s="441"/>
      <c r="Q313" s="441"/>
      <c r="R313" s="441"/>
    </row>
    <row r="314" spans="4:18" ht="15.75" customHeight="1" x14ac:dyDescent="0.25">
      <c r="D314" s="441"/>
      <c r="E314" s="441"/>
      <c r="F314" s="441"/>
      <c r="G314" s="441"/>
      <c r="H314" s="441"/>
      <c r="I314" s="441"/>
      <c r="J314" s="441"/>
      <c r="K314" s="441"/>
      <c r="L314" s="441"/>
      <c r="M314" s="441"/>
      <c r="N314" s="441"/>
      <c r="O314" s="441"/>
      <c r="P314" s="441"/>
      <c r="Q314" s="441"/>
      <c r="R314" s="441"/>
    </row>
    <row r="315" spans="4:18" ht="15.75" customHeight="1" x14ac:dyDescent="0.25">
      <c r="D315" s="441"/>
      <c r="E315" s="441"/>
      <c r="F315" s="441"/>
      <c r="G315" s="441"/>
      <c r="H315" s="441"/>
      <c r="I315" s="441"/>
      <c r="J315" s="441"/>
      <c r="K315" s="441"/>
      <c r="L315" s="441"/>
      <c r="M315" s="441"/>
      <c r="N315" s="441"/>
      <c r="O315" s="441"/>
      <c r="P315" s="441"/>
      <c r="Q315" s="441"/>
      <c r="R315" s="441"/>
    </row>
    <row r="316" spans="4:18" ht="15.75" customHeight="1" x14ac:dyDescent="0.25">
      <c r="D316" s="441"/>
      <c r="E316" s="441"/>
      <c r="F316" s="441"/>
      <c r="G316" s="441"/>
      <c r="H316" s="441"/>
      <c r="I316" s="441"/>
      <c r="J316" s="441"/>
      <c r="K316" s="441"/>
      <c r="L316" s="441"/>
      <c r="M316" s="441"/>
      <c r="N316" s="441"/>
      <c r="O316" s="441"/>
      <c r="P316" s="441"/>
      <c r="Q316" s="441"/>
      <c r="R316" s="441"/>
    </row>
    <row r="317" spans="4:18" ht="15.75" customHeight="1" x14ac:dyDescent="0.25">
      <c r="D317" s="441"/>
      <c r="E317" s="441"/>
      <c r="F317" s="441"/>
      <c r="G317" s="441"/>
      <c r="H317" s="441"/>
      <c r="I317" s="441"/>
      <c r="J317" s="441"/>
      <c r="K317" s="441"/>
      <c r="L317" s="441"/>
      <c r="M317" s="441"/>
      <c r="N317" s="441"/>
      <c r="O317" s="441"/>
      <c r="P317" s="441"/>
      <c r="Q317" s="441"/>
      <c r="R317" s="441"/>
    </row>
    <row r="318" spans="4:18" ht="15.75" customHeight="1" x14ac:dyDescent="0.25">
      <c r="D318" s="441"/>
      <c r="E318" s="441"/>
      <c r="F318" s="441"/>
      <c r="G318" s="441"/>
      <c r="H318" s="441"/>
      <c r="I318" s="441"/>
      <c r="J318" s="441"/>
      <c r="K318" s="441"/>
      <c r="L318" s="441"/>
      <c r="M318" s="441"/>
      <c r="N318" s="441"/>
      <c r="O318" s="441"/>
      <c r="P318" s="441"/>
      <c r="Q318" s="441"/>
      <c r="R318" s="441"/>
    </row>
    <row r="319" spans="4:18" ht="15.75" customHeight="1" x14ac:dyDescent="0.25">
      <c r="D319" s="441"/>
      <c r="E319" s="441"/>
      <c r="F319" s="441"/>
      <c r="G319" s="441"/>
      <c r="H319" s="441"/>
      <c r="I319" s="441"/>
      <c r="J319" s="441"/>
      <c r="K319" s="441"/>
      <c r="L319" s="441"/>
      <c r="M319" s="441"/>
      <c r="N319" s="441"/>
      <c r="O319" s="441"/>
      <c r="P319" s="441"/>
      <c r="Q319" s="441"/>
      <c r="R319" s="441"/>
    </row>
    <row r="320" spans="4:18" ht="15.75" customHeight="1" x14ac:dyDescent="0.25">
      <c r="D320" s="441"/>
      <c r="E320" s="441"/>
      <c r="F320" s="441"/>
      <c r="G320" s="441"/>
      <c r="H320" s="441"/>
      <c r="I320" s="441"/>
      <c r="J320" s="441"/>
      <c r="K320" s="441"/>
      <c r="L320" s="441"/>
      <c r="M320" s="441"/>
      <c r="N320" s="441"/>
      <c r="O320" s="441"/>
      <c r="P320" s="441"/>
      <c r="Q320" s="441"/>
      <c r="R320" s="441"/>
    </row>
    <row r="321" spans="4:18" ht="15.75" customHeight="1" x14ac:dyDescent="0.25">
      <c r="D321" s="441"/>
      <c r="E321" s="441"/>
      <c r="F321" s="441"/>
      <c r="G321" s="441"/>
      <c r="H321" s="441"/>
      <c r="I321" s="441"/>
      <c r="J321" s="441"/>
      <c r="K321" s="441"/>
      <c r="L321" s="441"/>
      <c r="M321" s="441"/>
      <c r="N321" s="441"/>
      <c r="O321" s="441"/>
      <c r="P321" s="441"/>
      <c r="Q321" s="441"/>
      <c r="R321" s="441"/>
    </row>
    <row r="322" spans="4:18" ht="15.75" customHeight="1" x14ac:dyDescent="0.25">
      <c r="D322" s="441"/>
      <c r="E322" s="441"/>
      <c r="F322" s="441"/>
      <c r="G322" s="441"/>
      <c r="H322" s="441"/>
      <c r="I322" s="441"/>
      <c r="J322" s="441"/>
      <c r="K322" s="441"/>
      <c r="L322" s="441"/>
      <c r="M322" s="441"/>
      <c r="N322" s="441"/>
      <c r="O322" s="441"/>
      <c r="P322" s="441"/>
      <c r="Q322" s="441"/>
      <c r="R322" s="441"/>
    </row>
    <row r="323" spans="4:18" ht="15.75" customHeight="1" x14ac:dyDescent="0.25">
      <c r="D323" s="441"/>
      <c r="E323" s="441"/>
      <c r="F323" s="441"/>
      <c r="G323" s="441"/>
      <c r="H323" s="441"/>
      <c r="I323" s="441"/>
      <c r="J323" s="441"/>
      <c r="K323" s="441"/>
      <c r="L323" s="441"/>
      <c r="M323" s="441"/>
      <c r="N323" s="441"/>
      <c r="O323" s="441"/>
      <c r="P323" s="441"/>
      <c r="Q323" s="441"/>
      <c r="R323" s="441"/>
    </row>
    <row r="324" spans="4:18" ht="15.75" customHeight="1" x14ac:dyDescent="0.25">
      <c r="D324" s="441"/>
      <c r="E324" s="441"/>
      <c r="F324" s="441"/>
      <c r="G324" s="441"/>
      <c r="H324" s="441"/>
      <c r="I324" s="441"/>
      <c r="J324" s="441"/>
      <c r="K324" s="441"/>
      <c r="L324" s="441"/>
      <c r="M324" s="441"/>
      <c r="N324" s="441"/>
      <c r="O324" s="441"/>
      <c r="P324" s="441"/>
      <c r="Q324" s="441"/>
      <c r="R324" s="441"/>
    </row>
    <row r="325" spans="4:18" ht="15.75" customHeight="1" x14ac:dyDescent="0.25">
      <c r="D325" s="441"/>
      <c r="E325" s="441"/>
      <c r="F325" s="441"/>
      <c r="G325" s="441"/>
      <c r="H325" s="441"/>
      <c r="I325" s="441"/>
      <c r="J325" s="441"/>
      <c r="K325" s="441"/>
      <c r="L325" s="441"/>
      <c r="M325" s="441"/>
      <c r="N325" s="441"/>
      <c r="O325" s="441"/>
      <c r="P325" s="441"/>
      <c r="Q325" s="441"/>
      <c r="R325" s="441"/>
    </row>
    <row r="326" spans="4:18" ht="15.75" customHeight="1" x14ac:dyDescent="0.25">
      <c r="D326" s="441"/>
      <c r="E326" s="441"/>
      <c r="F326" s="441"/>
      <c r="G326" s="441"/>
      <c r="H326" s="441"/>
      <c r="I326" s="441"/>
      <c r="J326" s="441"/>
      <c r="K326" s="441"/>
      <c r="L326" s="441"/>
      <c r="M326" s="441"/>
      <c r="N326" s="441"/>
      <c r="O326" s="441"/>
      <c r="P326" s="441"/>
      <c r="Q326" s="441"/>
      <c r="R326" s="441"/>
    </row>
    <row r="327" spans="4:18" ht="15.75" customHeight="1" x14ac:dyDescent="0.25">
      <c r="D327" s="441"/>
      <c r="E327" s="441"/>
      <c r="F327" s="441"/>
      <c r="G327" s="441"/>
      <c r="H327" s="441"/>
      <c r="I327" s="441"/>
      <c r="J327" s="441"/>
      <c r="K327" s="441"/>
      <c r="L327" s="441"/>
      <c r="M327" s="441"/>
      <c r="N327" s="441"/>
      <c r="O327" s="441"/>
      <c r="P327" s="441"/>
      <c r="Q327" s="441"/>
      <c r="R327" s="441"/>
    </row>
    <row r="328" spans="4:18" ht="15.75" customHeight="1" x14ac:dyDescent="0.25">
      <c r="D328" s="441"/>
      <c r="E328" s="441"/>
      <c r="F328" s="441"/>
      <c r="G328" s="441"/>
      <c r="H328" s="441"/>
      <c r="I328" s="441"/>
      <c r="J328" s="441"/>
      <c r="K328" s="441"/>
      <c r="L328" s="441"/>
      <c r="M328" s="441"/>
      <c r="N328" s="441"/>
      <c r="O328" s="441"/>
      <c r="P328" s="441"/>
      <c r="Q328" s="441"/>
      <c r="R328" s="441"/>
    </row>
    <row r="329" spans="4:18" ht="15.75" customHeight="1" x14ac:dyDescent="0.25">
      <c r="D329" s="441"/>
      <c r="E329" s="441"/>
      <c r="F329" s="441"/>
      <c r="G329" s="441"/>
      <c r="H329" s="441"/>
      <c r="I329" s="441"/>
      <c r="J329" s="441"/>
      <c r="K329" s="441"/>
      <c r="L329" s="441"/>
      <c r="M329" s="441"/>
      <c r="N329" s="441"/>
      <c r="O329" s="441"/>
      <c r="P329" s="441"/>
      <c r="Q329" s="441"/>
      <c r="R329" s="441"/>
    </row>
    <row r="330" spans="4:18" ht="15.75" customHeight="1" x14ac:dyDescent="0.25">
      <c r="D330" s="441"/>
      <c r="E330" s="441"/>
      <c r="F330" s="441"/>
      <c r="G330" s="441"/>
      <c r="H330" s="441"/>
      <c r="I330" s="441"/>
      <c r="J330" s="441"/>
      <c r="K330" s="441"/>
      <c r="L330" s="441"/>
      <c r="M330" s="441"/>
      <c r="N330" s="441"/>
      <c r="O330" s="441"/>
      <c r="P330" s="441"/>
      <c r="Q330" s="441"/>
      <c r="R330" s="441"/>
    </row>
    <row r="331" spans="4:18" ht="15.75" customHeight="1" x14ac:dyDescent="0.25">
      <c r="D331" s="441"/>
      <c r="E331" s="441"/>
      <c r="F331" s="441"/>
      <c r="G331" s="441"/>
      <c r="H331" s="441"/>
      <c r="I331" s="441"/>
      <c r="J331" s="441"/>
      <c r="K331" s="441"/>
      <c r="L331" s="441"/>
      <c r="M331" s="441"/>
      <c r="N331" s="441"/>
      <c r="O331" s="441"/>
      <c r="P331" s="441"/>
      <c r="Q331" s="441"/>
      <c r="R331" s="441"/>
    </row>
    <row r="332" spans="4:18" ht="15.75" customHeight="1" x14ac:dyDescent="0.25">
      <c r="D332" s="441"/>
      <c r="E332" s="441"/>
      <c r="F332" s="441"/>
      <c r="G332" s="441"/>
      <c r="H332" s="441"/>
      <c r="I332" s="441"/>
      <c r="J332" s="441"/>
      <c r="K332" s="441"/>
      <c r="L332" s="441"/>
      <c r="M332" s="441"/>
      <c r="N332" s="441"/>
      <c r="O332" s="441"/>
      <c r="P332" s="441"/>
      <c r="Q332" s="441"/>
      <c r="R332" s="441"/>
    </row>
    <row r="333" spans="4:18" ht="15.75" customHeight="1" x14ac:dyDescent="0.25">
      <c r="D333" s="441"/>
      <c r="E333" s="441"/>
      <c r="F333" s="441"/>
      <c r="G333" s="441"/>
      <c r="H333" s="441"/>
      <c r="I333" s="441"/>
      <c r="J333" s="441"/>
      <c r="K333" s="441"/>
      <c r="L333" s="441"/>
      <c r="M333" s="441"/>
      <c r="N333" s="441"/>
      <c r="O333" s="441"/>
      <c r="P333" s="441"/>
      <c r="Q333" s="441"/>
      <c r="R333" s="441"/>
    </row>
    <row r="334" spans="4:18" ht="15.75" customHeight="1" x14ac:dyDescent="0.25">
      <c r="D334" s="441"/>
      <c r="E334" s="441"/>
      <c r="F334" s="441"/>
      <c r="G334" s="441"/>
      <c r="H334" s="441"/>
      <c r="I334" s="441"/>
      <c r="J334" s="441"/>
      <c r="K334" s="441"/>
      <c r="L334" s="441"/>
      <c r="M334" s="441"/>
      <c r="N334" s="441"/>
      <c r="O334" s="441"/>
      <c r="P334" s="441"/>
      <c r="Q334" s="441"/>
      <c r="R334" s="441"/>
    </row>
    <row r="335" spans="4:18" ht="15.75" customHeight="1" x14ac:dyDescent="0.25">
      <c r="D335" s="441"/>
      <c r="E335" s="441"/>
      <c r="F335" s="441"/>
      <c r="G335" s="441"/>
      <c r="H335" s="441"/>
      <c r="I335" s="441"/>
      <c r="J335" s="441"/>
      <c r="K335" s="441"/>
      <c r="L335" s="441"/>
      <c r="M335" s="441"/>
      <c r="N335" s="441"/>
      <c r="O335" s="441"/>
      <c r="P335" s="441"/>
      <c r="Q335" s="441"/>
      <c r="R335" s="441"/>
    </row>
    <row r="336" spans="4:18" ht="15.75" customHeight="1" x14ac:dyDescent="0.25">
      <c r="D336" s="441"/>
      <c r="E336" s="441"/>
      <c r="F336" s="441"/>
      <c r="G336" s="441"/>
      <c r="H336" s="441"/>
      <c r="I336" s="441"/>
      <c r="J336" s="441"/>
      <c r="K336" s="441"/>
      <c r="L336" s="441"/>
      <c r="M336" s="441"/>
      <c r="N336" s="441"/>
      <c r="O336" s="441"/>
      <c r="P336" s="441"/>
      <c r="Q336" s="441"/>
      <c r="R336" s="441"/>
    </row>
    <row r="337" spans="4:18" ht="15.75" customHeight="1" x14ac:dyDescent="0.25">
      <c r="D337" s="441"/>
      <c r="E337" s="441"/>
      <c r="F337" s="441"/>
      <c r="G337" s="441"/>
      <c r="H337" s="441"/>
      <c r="I337" s="441"/>
      <c r="J337" s="441"/>
      <c r="K337" s="441"/>
      <c r="L337" s="441"/>
      <c r="M337" s="441"/>
      <c r="N337" s="441"/>
      <c r="O337" s="441"/>
      <c r="P337" s="441"/>
      <c r="Q337" s="441"/>
      <c r="R337" s="441"/>
    </row>
    <row r="338" spans="4:18" ht="15.75" customHeight="1" x14ac:dyDescent="0.25">
      <c r="D338" s="441"/>
      <c r="E338" s="441"/>
      <c r="F338" s="441"/>
      <c r="G338" s="441"/>
      <c r="H338" s="441"/>
      <c r="I338" s="441"/>
      <c r="J338" s="441"/>
      <c r="K338" s="441"/>
      <c r="L338" s="441"/>
      <c r="M338" s="441"/>
      <c r="N338" s="441"/>
      <c r="O338" s="441"/>
      <c r="P338" s="441"/>
      <c r="Q338" s="441"/>
      <c r="R338" s="441"/>
    </row>
    <row r="339" spans="4:18" ht="15.75" customHeight="1" x14ac:dyDescent="0.25">
      <c r="D339" s="441"/>
      <c r="E339" s="441"/>
      <c r="F339" s="441"/>
      <c r="G339" s="441"/>
      <c r="H339" s="441"/>
      <c r="I339" s="441"/>
      <c r="J339" s="441"/>
      <c r="K339" s="441"/>
      <c r="L339" s="441"/>
      <c r="M339" s="441"/>
      <c r="N339" s="441"/>
      <c r="O339" s="441"/>
      <c r="P339" s="441"/>
      <c r="Q339" s="441"/>
      <c r="R339" s="441"/>
    </row>
    <row r="340" spans="4:18" ht="15.75" customHeight="1" x14ac:dyDescent="0.25">
      <c r="D340" s="441"/>
      <c r="E340" s="441"/>
      <c r="F340" s="441"/>
      <c r="G340" s="441"/>
      <c r="H340" s="441"/>
      <c r="I340" s="441"/>
      <c r="J340" s="441"/>
      <c r="K340" s="441"/>
      <c r="L340" s="441"/>
      <c r="M340" s="441"/>
      <c r="N340" s="441"/>
      <c r="O340" s="441"/>
      <c r="P340" s="441"/>
      <c r="Q340" s="441"/>
      <c r="R340" s="441"/>
    </row>
    <row r="341" spans="4:18" ht="15.75" customHeight="1" x14ac:dyDescent="0.25">
      <c r="D341" s="441"/>
      <c r="E341" s="441"/>
      <c r="F341" s="441"/>
      <c r="G341" s="441"/>
      <c r="H341" s="441"/>
      <c r="I341" s="441"/>
      <c r="J341" s="441"/>
      <c r="K341" s="441"/>
      <c r="L341" s="441"/>
      <c r="M341" s="441"/>
      <c r="N341" s="441"/>
      <c r="O341" s="441"/>
      <c r="P341" s="441"/>
      <c r="Q341" s="441"/>
      <c r="R341" s="441"/>
    </row>
    <row r="342" spans="4:18" ht="15.75" customHeight="1" x14ac:dyDescent="0.25">
      <c r="D342" s="441"/>
      <c r="E342" s="441"/>
      <c r="F342" s="441"/>
      <c r="G342" s="441"/>
      <c r="H342" s="441"/>
      <c r="I342" s="441"/>
      <c r="J342" s="441"/>
      <c r="K342" s="441"/>
      <c r="L342" s="441"/>
      <c r="M342" s="441"/>
      <c r="N342" s="441"/>
      <c r="O342" s="441"/>
      <c r="P342" s="441"/>
      <c r="Q342" s="441"/>
      <c r="R342" s="441"/>
    </row>
    <row r="343" spans="4:18" ht="15.75" customHeight="1" x14ac:dyDescent="0.25">
      <c r="D343" s="441"/>
      <c r="E343" s="441"/>
      <c r="F343" s="441"/>
      <c r="G343" s="441"/>
      <c r="H343" s="441"/>
      <c r="I343" s="441"/>
      <c r="J343" s="441"/>
      <c r="K343" s="441"/>
      <c r="L343" s="441"/>
      <c r="M343" s="441"/>
      <c r="N343" s="441"/>
      <c r="O343" s="441"/>
      <c r="P343" s="441"/>
      <c r="Q343" s="441"/>
      <c r="R343" s="441"/>
    </row>
    <row r="344" spans="4:18" ht="15.75" customHeight="1" x14ac:dyDescent="0.25">
      <c r="D344" s="441"/>
      <c r="E344" s="441"/>
      <c r="F344" s="441"/>
      <c r="G344" s="441"/>
      <c r="H344" s="441"/>
      <c r="I344" s="441"/>
      <c r="J344" s="441"/>
      <c r="K344" s="441"/>
      <c r="L344" s="441"/>
      <c r="M344" s="441"/>
      <c r="N344" s="441"/>
      <c r="O344" s="441"/>
      <c r="P344" s="441"/>
      <c r="Q344" s="441"/>
      <c r="R344" s="441"/>
    </row>
    <row r="345" spans="4:18" ht="15.75" customHeight="1" x14ac:dyDescent="0.25">
      <c r="D345" s="441"/>
      <c r="E345" s="441"/>
      <c r="F345" s="441"/>
      <c r="G345" s="441"/>
      <c r="H345" s="441"/>
      <c r="I345" s="441"/>
      <c r="J345" s="441"/>
      <c r="K345" s="441"/>
      <c r="L345" s="441"/>
      <c r="M345" s="441"/>
      <c r="N345" s="441"/>
      <c r="O345" s="441"/>
      <c r="P345" s="441"/>
      <c r="Q345" s="441"/>
      <c r="R345" s="441"/>
    </row>
    <row r="346" spans="4:18" ht="15.75" customHeight="1" x14ac:dyDescent="0.25">
      <c r="D346" s="441"/>
      <c r="E346" s="441"/>
      <c r="F346" s="441"/>
      <c r="G346" s="441"/>
      <c r="H346" s="441"/>
      <c r="I346" s="441"/>
      <c r="J346" s="441"/>
      <c r="K346" s="441"/>
      <c r="L346" s="441"/>
      <c r="M346" s="441"/>
      <c r="N346" s="441"/>
      <c r="O346" s="441"/>
      <c r="P346" s="441"/>
      <c r="Q346" s="441"/>
      <c r="R346" s="441"/>
    </row>
    <row r="347" spans="4:18" ht="15.75" customHeight="1" x14ac:dyDescent="0.25">
      <c r="D347" s="441"/>
      <c r="E347" s="441"/>
      <c r="F347" s="441"/>
      <c r="G347" s="441"/>
      <c r="H347" s="441"/>
      <c r="I347" s="441"/>
      <c r="J347" s="441"/>
      <c r="K347" s="441"/>
      <c r="L347" s="441"/>
      <c r="M347" s="441"/>
      <c r="N347" s="441"/>
      <c r="O347" s="441"/>
      <c r="P347" s="441"/>
      <c r="Q347" s="441"/>
      <c r="R347" s="441"/>
    </row>
    <row r="348" spans="4:18" ht="15.75" customHeight="1" x14ac:dyDescent="0.25">
      <c r="D348" s="441"/>
      <c r="E348" s="441"/>
      <c r="F348" s="441"/>
      <c r="G348" s="441"/>
      <c r="H348" s="441"/>
      <c r="I348" s="441"/>
      <c r="J348" s="441"/>
      <c r="K348" s="441"/>
      <c r="L348" s="441"/>
      <c r="M348" s="441"/>
      <c r="N348" s="441"/>
      <c r="O348" s="441"/>
      <c r="P348" s="441"/>
      <c r="Q348" s="441"/>
      <c r="R348" s="441"/>
    </row>
    <row r="349" spans="4:18" ht="15.75" customHeight="1" x14ac:dyDescent="0.25">
      <c r="D349" s="441"/>
      <c r="E349" s="441"/>
      <c r="F349" s="441"/>
      <c r="G349" s="441"/>
      <c r="H349" s="441"/>
      <c r="I349" s="441"/>
      <c r="J349" s="441"/>
      <c r="K349" s="441"/>
      <c r="L349" s="441"/>
      <c r="M349" s="441"/>
      <c r="N349" s="441"/>
      <c r="O349" s="441"/>
      <c r="P349" s="441"/>
      <c r="Q349" s="441"/>
      <c r="R349" s="441"/>
    </row>
    <row r="350" spans="4:18" ht="15.75" customHeight="1" x14ac:dyDescent="0.25">
      <c r="D350" s="441"/>
      <c r="E350" s="441"/>
      <c r="F350" s="441"/>
      <c r="G350" s="441"/>
      <c r="H350" s="441"/>
      <c r="I350" s="441"/>
      <c r="J350" s="441"/>
      <c r="K350" s="441"/>
      <c r="L350" s="441"/>
      <c r="M350" s="441"/>
      <c r="N350" s="441"/>
      <c r="O350" s="441"/>
      <c r="P350" s="441"/>
      <c r="Q350" s="441"/>
      <c r="R350" s="441"/>
    </row>
    <row r="351" spans="4:18" ht="15.75" customHeight="1" x14ac:dyDescent="0.25">
      <c r="D351" s="441"/>
      <c r="E351" s="441"/>
      <c r="F351" s="441"/>
      <c r="G351" s="441"/>
      <c r="H351" s="441"/>
      <c r="I351" s="441"/>
      <c r="J351" s="441"/>
      <c r="K351" s="441"/>
      <c r="L351" s="441"/>
      <c r="M351" s="441"/>
      <c r="N351" s="441"/>
      <c r="O351" s="441"/>
      <c r="P351" s="441"/>
      <c r="Q351" s="441"/>
      <c r="R351" s="441"/>
    </row>
    <row r="352" spans="4:18" ht="15.75" customHeight="1" x14ac:dyDescent="0.25">
      <c r="D352" s="441"/>
      <c r="E352" s="441"/>
      <c r="F352" s="441"/>
      <c r="G352" s="441"/>
      <c r="H352" s="441"/>
      <c r="I352" s="441"/>
      <c r="J352" s="441"/>
      <c r="K352" s="441"/>
      <c r="L352" s="441"/>
      <c r="M352" s="441"/>
      <c r="N352" s="441"/>
      <c r="O352" s="441"/>
      <c r="P352" s="441"/>
      <c r="Q352" s="441"/>
      <c r="R352" s="441"/>
    </row>
    <row r="353" spans="4:18" ht="15.75" customHeight="1" x14ac:dyDescent="0.25">
      <c r="D353" s="441"/>
      <c r="E353" s="441"/>
      <c r="F353" s="441"/>
      <c r="G353" s="441"/>
      <c r="H353" s="441"/>
      <c r="I353" s="441"/>
      <c r="J353" s="441"/>
      <c r="K353" s="441"/>
      <c r="L353" s="441"/>
      <c r="M353" s="441"/>
      <c r="N353" s="441"/>
      <c r="O353" s="441"/>
      <c r="P353" s="441"/>
      <c r="Q353" s="441"/>
      <c r="R353" s="441"/>
    </row>
    <row r="354" spans="4:18" ht="15.75" customHeight="1" x14ac:dyDescent="0.25">
      <c r="D354" s="441"/>
      <c r="E354" s="441"/>
      <c r="F354" s="441"/>
      <c r="G354" s="441"/>
      <c r="H354" s="441"/>
      <c r="I354" s="441"/>
      <c r="J354" s="441"/>
      <c r="K354" s="441"/>
      <c r="L354" s="441"/>
      <c r="M354" s="441"/>
      <c r="N354" s="441"/>
      <c r="O354" s="441"/>
      <c r="P354" s="441"/>
      <c r="Q354" s="441"/>
      <c r="R354" s="441"/>
    </row>
    <row r="355" spans="4:18" ht="15.75" customHeight="1" x14ac:dyDescent="0.25">
      <c r="D355" s="441"/>
      <c r="E355" s="441"/>
      <c r="F355" s="441"/>
      <c r="G355" s="441"/>
      <c r="H355" s="441"/>
      <c r="I355" s="441"/>
      <c r="J355" s="441"/>
      <c r="K355" s="441"/>
      <c r="L355" s="441"/>
      <c r="M355" s="441"/>
      <c r="N355" s="441"/>
      <c r="O355" s="441"/>
      <c r="P355" s="441"/>
      <c r="Q355" s="441"/>
      <c r="R355" s="441"/>
    </row>
    <row r="356" spans="4:18" ht="15.75" customHeight="1" x14ac:dyDescent="0.25">
      <c r="D356" s="441"/>
      <c r="E356" s="441"/>
      <c r="F356" s="441"/>
      <c r="G356" s="441"/>
      <c r="H356" s="441"/>
      <c r="I356" s="441"/>
      <c r="J356" s="441"/>
      <c r="K356" s="441"/>
      <c r="L356" s="441"/>
      <c r="M356" s="441"/>
      <c r="N356" s="441"/>
      <c r="O356" s="441"/>
      <c r="P356" s="441"/>
      <c r="Q356" s="441"/>
      <c r="R356" s="441"/>
    </row>
    <row r="357" spans="4:18" ht="15.75" customHeight="1" x14ac:dyDescent="0.25">
      <c r="D357" s="441"/>
      <c r="E357" s="441"/>
      <c r="F357" s="441"/>
      <c r="G357" s="441"/>
      <c r="H357" s="441"/>
      <c r="I357" s="441"/>
      <c r="J357" s="441"/>
      <c r="K357" s="441"/>
      <c r="L357" s="441"/>
      <c r="M357" s="441"/>
      <c r="N357" s="441"/>
      <c r="O357" s="441"/>
      <c r="P357" s="441"/>
      <c r="Q357" s="441"/>
      <c r="R357" s="441"/>
    </row>
    <row r="358" spans="4:18" ht="15.75" customHeight="1" x14ac:dyDescent="0.25">
      <c r="D358" s="441"/>
      <c r="E358" s="441"/>
      <c r="F358" s="441"/>
      <c r="G358" s="441"/>
      <c r="H358" s="441"/>
      <c r="I358" s="441"/>
      <c r="J358" s="441"/>
      <c r="K358" s="441"/>
      <c r="L358" s="441"/>
      <c r="M358" s="441"/>
      <c r="N358" s="441"/>
      <c r="O358" s="441"/>
      <c r="P358" s="441"/>
      <c r="Q358" s="441"/>
      <c r="R358" s="441"/>
    </row>
    <row r="359" spans="4:18" ht="15.75" customHeight="1" x14ac:dyDescent="0.25">
      <c r="D359" s="441"/>
      <c r="E359" s="441"/>
      <c r="F359" s="441"/>
      <c r="G359" s="441"/>
      <c r="H359" s="441"/>
      <c r="I359" s="441"/>
      <c r="J359" s="441"/>
      <c r="K359" s="441"/>
      <c r="L359" s="441"/>
      <c r="M359" s="441"/>
      <c r="N359" s="441"/>
      <c r="O359" s="441"/>
      <c r="P359" s="441"/>
      <c r="Q359" s="441"/>
      <c r="R359" s="441"/>
    </row>
    <row r="360" spans="4:18" ht="15.75" customHeight="1" x14ac:dyDescent="0.25">
      <c r="D360" s="441"/>
      <c r="E360" s="441"/>
      <c r="F360" s="441"/>
      <c r="G360" s="441"/>
      <c r="H360" s="441"/>
      <c r="I360" s="441"/>
      <c r="J360" s="441"/>
      <c r="K360" s="441"/>
      <c r="L360" s="441"/>
      <c r="M360" s="441"/>
      <c r="N360" s="441"/>
      <c r="O360" s="441"/>
      <c r="P360" s="441"/>
      <c r="Q360" s="441"/>
      <c r="R360" s="441"/>
    </row>
    <row r="361" spans="4:18" ht="15.75" customHeight="1" x14ac:dyDescent="0.25">
      <c r="D361" s="441"/>
      <c r="E361" s="441"/>
      <c r="F361" s="441"/>
      <c r="G361" s="441"/>
      <c r="H361" s="441"/>
      <c r="I361" s="441"/>
      <c r="J361" s="441"/>
      <c r="K361" s="441"/>
      <c r="L361" s="441"/>
      <c r="M361" s="441"/>
      <c r="N361" s="441"/>
      <c r="O361" s="441"/>
      <c r="P361" s="441"/>
      <c r="Q361" s="441"/>
      <c r="R361" s="441"/>
    </row>
    <row r="362" spans="4:18" ht="15.75" customHeight="1" x14ac:dyDescent="0.25">
      <c r="D362" s="441"/>
      <c r="E362" s="441"/>
      <c r="F362" s="441"/>
      <c r="G362" s="441"/>
      <c r="H362" s="441"/>
      <c r="I362" s="441"/>
      <c r="J362" s="441"/>
      <c r="K362" s="441"/>
      <c r="L362" s="441"/>
      <c r="M362" s="441"/>
      <c r="N362" s="441"/>
      <c r="O362" s="441"/>
      <c r="P362" s="441"/>
      <c r="Q362" s="441"/>
      <c r="R362" s="441"/>
    </row>
    <row r="363" spans="4:18" ht="15.75" customHeight="1" x14ac:dyDescent="0.25">
      <c r="D363" s="441"/>
      <c r="E363" s="441"/>
      <c r="F363" s="441"/>
      <c r="G363" s="441"/>
      <c r="H363" s="441"/>
      <c r="I363" s="441"/>
      <c r="J363" s="441"/>
      <c r="K363" s="441"/>
      <c r="L363" s="441"/>
      <c r="M363" s="441"/>
      <c r="N363" s="441"/>
      <c r="O363" s="441"/>
      <c r="P363" s="441"/>
      <c r="Q363" s="441"/>
      <c r="R363" s="441"/>
    </row>
    <row r="364" spans="4:18" ht="15.75" customHeight="1" x14ac:dyDescent="0.25">
      <c r="D364" s="441"/>
      <c r="E364" s="441"/>
      <c r="F364" s="441"/>
      <c r="G364" s="441"/>
      <c r="H364" s="441"/>
      <c r="I364" s="441"/>
      <c r="J364" s="441"/>
      <c r="K364" s="441"/>
      <c r="L364" s="441"/>
      <c r="M364" s="441"/>
      <c r="N364" s="441"/>
      <c r="O364" s="441"/>
      <c r="P364" s="441"/>
      <c r="Q364" s="441"/>
      <c r="R364" s="441"/>
    </row>
    <row r="365" spans="4:18" ht="15.75" customHeight="1" x14ac:dyDescent="0.25">
      <c r="D365" s="441"/>
      <c r="E365" s="441"/>
      <c r="F365" s="441"/>
      <c r="G365" s="441"/>
      <c r="H365" s="441"/>
      <c r="I365" s="441"/>
      <c r="J365" s="441"/>
      <c r="K365" s="441"/>
      <c r="L365" s="441"/>
      <c r="M365" s="441"/>
      <c r="N365" s="441"/>
      <c r="O365" s="441"/>
      <c r="P365" s="441"/>
      <c r="Q365" s="441"/>
      <c r="R365" s="441"/>
    </row>
    <row r="366" spans="4:18" ht="15.75" customHeight="1" x14ac:dyDescent="0.25">
      <c r="D366" s="441"/>
      <c r="E366" s="441"/>
      <c r="F366" s="441"/>
      <c r="G366" s="441"/>
      <c r="H366" s="441"/>
      <c r="I366" s="441"/>
      <c r="J366" s="441"/>
      <c r="K366" s="441"/>
      <c r="L366" s="441"/>
      <c r="M366" s="441"/>
      <c r="N366" s="441"/>
      <c r="O366" s="441"/>
      <c r="P366" s="441"/>
      <c r="Q366" s="441"/>
      <c r="R366" s="441"/>
    </row>
    <row r="367" spans="4:18" ht="15.75" customHeight="1" x14ac:dyDescent="0.25">
      <c r="D367" s="441"/>
      <c r="E367" s="441"/>
      <c r="F367" s="441"/>
      <c r="G367" s="441"/>
      <c r="H367" s="441"/>
      <c r="I367" s="441"/>
      <c r="J367" s="441"/>
      <c r="K367" s="441"/>
      <c r="L367" s="441"/>
      <c r="M367" s="441"/>
      <c r="N367" s="441"/>
      <c r="O367" s="441"/>
      <c r="P367" s="441"/>
      <c r="Q367" s="441"/>
      <c r="R367" s="441"/>
    </row>
    <row r="368" spans="4:18" ht="15.75" customHeight="1" x14ac:dyDescent="0.25">
      <c r="D368" s="441"/>
      <c r="E368" s="441"/>
      <c r="F368" s="441"/>
      <c r="G368" s="441"/>
      <c r="H368" s="441"/>
      <c r="I368" s="441"/>
      <c r="J368" s="441"/>
      <c r="K368" s="441"/>
      <c r="L368" s="441"/>
      <c r="M368" s="441"/>
      <c r="N368" s="441"/>
      <c r="O368" s="441"/>
      <c r="P368" s="441"/>
      <c r="Q368" s="441"/>
      <c r="R368" s="441"/>
    </row>
    <row r="369" spans="4:18" ht="15.75" customHeight="1" x14ac:dyDescent="0.25">
      <c r="D369" s="441"/>
      <c r="E369" s="441"/>
      <c r="F369" s="441"/>
      <c r="G369" s="441"/>
      <c r="H369" s="441"/>
      <c r="I369" s="441"/>
      <c r="J369" s="441"/>
      <c r="K369" s="441"/>
      <c r="L369" s="441"/>
      <c r="M369" s="441"/>
      <c r="N369" s="441"/>
      <c r="O369" s="441"/>
      <c r="P369" s="441"/>
      <c r="Q369" s="441"/>
      <c r="R369" s="441"/>
    </row>
    <row r="370" spans="4:18" ht="15.75" customHeight="1" x14ac:dyDescent="0.25">
      <c r="D370" s="441"/>
      <c r="E370" s="441"/>
      <c r="F370" s="441"/>
      <c r="G370" s="441"/>
      <c r="H370" s="441"/>
      <c r="I370" s="441"/>
      <c r="J370" s="441"/>
      <c r="K370" s="441"/>
      <c r="L370" s="441"/>
      <c r="M370" s="441"/>
      <c r="N370" s="441"/>
      <c r="O370" s="441"/>
      <c r="P370" s="441"/>
      <c r="Q370" s="441"/>
      <c r="R370" s="441"/>
    </row>
    <row r="371" spans="4:18" ht="15.75" customHeight="1" x14ac:dyDescent="0.25">
      <c r="D371" s="441"/>
      <c r="E371" s="441"/>
      <c r="F371" s="441"/>
      <c r="G371" s="441"/>
      <c r="H371" s="441"/>
      <c r="I371" s="441"/>
      <c r="J371" s="441"/>
      <c r="K371" s="441"/>
      <c r="L371" s="441"/>
      <c r="M371" s="441"/>
      <c r="N371" s="441"/>
      <c r="O371" s="441"/>
      <c r="P371" s="441"/>
      <c r="Q371" s="441"/>
      <c r="R371" s="441"/>
    </row>
    <row r="372" spans="4:18" ht="15.75" customHeight="1" x14ac:dyDescent="0.25">
      <c r="D372" s="441"/>
      <c r="E372" s="441"/>
      <c r="F372" s="441"/>
      <c r="G372" s="441"/>
      <c r="H372" s="441"/>
      <c r="I372" s="441"/>
      <c r="J372" s="441"/>
      <c r="K372" s="441"/>
      <c r="L372" s="441"/>
      <c r="M372" s="441"/>
      <c r="N372" s="441"/>
      <c r="O372" s="441"/>
      <c r="P372" s="441"/>
      <c r="Q372" s="441"/>
      <c r="R372" s="441"/>
    </row>
    <row r="373" spans="4:18" ht="15.75" customHeight="1" x14ac:dyDescent="0.25">
      <c r="D373" s="441"/>
      <c r="E373" s="441"/>
      <c r="F373" s="441"/>
      <c r="G373" s="441"/>
      <c r="H373" s="441"/>
      <c r="I373" s="441"/>
      <c r="J373" s="441"/>
      <c r="K373" s="441"/>
      <c r="L373" s="441"/>
      <c r="M373" s="441"/>
      <c r="N373" s="441"/>
      <c r="O373" s="441"/>
      <c r="P373" s="441"/>
      <c r="Q373" s="441"/>
      <c r="R373" s="441"/>
    </row>
    <row r="374" spans="4:18" ht="15.75" customHeight="1" x14ac:dyDescent="0.25">
      <c r="D374" s="441"/>
      <c r="E374" s="441"/>
      <c r="F374" s="441"/>
      <c r="G374" s="441"/>
      <c r="H374" s="441"/>
      <c r="I374" s="441"/>
      <c r="J374" s="441"/>
      <c r="K374" s="441"/>
      <c r="L374" s="441"/>
      <c r="M374" s="441"/>
      <c r="N374" s="441"/>
      <c r="O374" s="441"/>
      <c r="P374" s="441"/>
      <c r="Q374" s="441"/>
      <c r="R374" s="441"/>
    </row>
    <row r="375" spans="4:18" ht="15.75" customHeight="1" x14ac:dyDescent="0.25">
      <c r="D375" s="441"/>
      <c r="E375" s="441"/>
      <c r="F375" s="441"/>
      <c r="G375" s="441"/>
      <c r="H375" s="441"/>
      <c r="I375" s="441"/>
      <c r="J375" s="441"/>
      <c r="K375" s="441"/>
      <c r="L375" s="441"/>
      <c r="M375" s="441"/>
      <c r="N375" s="441"/>
      <c r="O375" s="441"/>
      <c r="P375" s="441"/>
      <c r="Q375" s="441"/>
      <c r="R375" s="441"/>
    </row>
    <row r="376" spans="4:18" ht="15.75" customHeight="1" x14ac:dyDescent="0.25">
      <c r="D376" s="441"/>
      <c r="E376" s="441"/>
      <c r="F376" s="441"/>
      <c r="G376" s="441"/>
      <c r="H376" s="441"/>
      <c r="I376" s="441"/>
      <c r="J376" s="441"/>
      <c r="K376" s="441"/>
      <c r="L376" s="441"/>
      <c r="M376" s="441"/>
      <c r="N376" s="441"/>
      <c r="O376" s="441"/>
      <c r="P376" s="441"/>
      <c r="Q376" s="441"/>
      <c r="R376" s="441"/>
    </row>
    <row r="377" spans="4:18" ht="15.75" customHeight="1" x14ac:dyDescent="0.25">
      <c r="D377" s="441"/>
      <c r="E377" s="441"/>
      <c r="F377" s="441"/>
      <c r="G377" s="441"/>
      <c r="H377" s="441"/>
      <c r="I377" s="441"/>
      <c r="J377" s="441"/>
      <c r="K377" s="441"/>
      <c r="L377" s="441"/>
      <c r="M377" s="441"/>
      <c r="N377" s="441"/>
      <c r="O377" s="441"/>
      <c r="P377" s="441"/>
      <c r="Q377" s="441"/>
      <c r="R377" s="441"/>
    </row>
    <row r="378" spans="4:18" ht="15.75" customHeight="1" x14ac:dyDescent="0.25">
      <c r="D378" s="441"/>
      <c r="E378" s="441"/>
      <c r="F378" s="441"/>
      <c r="G378" s="441"/>
      <c r="H378" s="441"/>
      <c r="I378" s="441"/>
      <c r="J378" s="441"/>
      <c r="K378" s="441"/>
      <c r="L378" s="441"/>
      <c r="M378" s="441"/>
      <c r="N378" s="441"/>
      <c r="O378" s="441"/>
      <c r="P378" s="441"/>
      <c r="Q378" s="441"/>
      <c r="R378" s="441"/>
    </row>
    <row r="379" spans="4:18" ht="15.75" customHeight="1" x14ac:dyDescent="0.25">
      <c r="D379" s="441"/>
      <c r="E379" s="441"/>
      <c r="F379" s="441"/>
      <c r="G379" s="441"/>
      <c r="H379" s="441"/>
      <c r="I379" s="441"/>
      <c r="J379" s="441"/>
      <c r="K379" s="441"/>
      <c r="L379" s="441"/>
      <c r="M379" s="441"/>
      <c r="N379" s="441"/>
      <c r="O379" s="441"/>
      <c r="P379" s="441"/>
      <c r="Q379" s="441"/>
      <c r="R379" s="441"/>
    </row>
    <row r="380" spans="4:18" ht="15.75" customHeight="1" x14ac:dyDescent="0.25">
      <c r="D380" s="441"/>
      <c r="E380" s="441"/>
      <c r="F380" s="441"/>
      <c r="G380" s="441"/>
      <c r="H380" s="441"/>
      <c r="I380" s="441"/>
      <c r="J380" s="441"/>
      <c r="K380" s="441"/>
      <c r="L380" s="441"/>
      <c r="M380" s="441"/>
      <c r="N380" s="441"/>
      <c r="O380" s="441"/>
      <c r="P380" s="441"/>
      <c r="Q380" s="441"/>
      <c r="R380" s="441"/>
    </row>
    <row r="381" spans="4:18" ht="15.75" customHeight="1" x14ac:dyDescent="0.25">
      <c r="D381" s="441"/>
      <c r="E381" s="441"/>
      <c r="F381" s="441"/>
      <c r="G381" s="441"/>
      <c r="H381" s="441"/>
      <c r="I381" s="441"/>
      <c r="J381" s="441"/>
      <c r="K381" s="441"/>
      <c r="L381" s="441"/>
      <c r="M381" s="441"/>
      <c r="N381" s="441"/>
      <c r="O381" s="441"/>
      <c r="P381" s="441"/>
      <c r="Q381" s="441"/>
      <c r="R381" s="441"/>
    </row>
    <row r="382" spans="4:18" ht="15.75" customHeight="1" x14ac:dyDescent="0.25">
      <c r="D382" s="441"/>
      <c r="E382" s="441"/>
      <c r="F382" s="441"/>
      <c r="G382" s="441"/>
      <c r="H382" s="441"/>
      <c r="I382" s="441"/>
      <c r="J382" s="441"/>
      <c r="K382" s="441"/>
      <c r="L382" s="441"/>
      <c r="M382" s="441"/>
      <c r="N382" s="441"/>
      <c r="O382" s="441"/>
      <c r="P382" s="441"/>
      <c r="Q382" s="441"/>
      <c r="R382" s="441"/>
    </row>
    <row r="383" spans="4:18" ht="15.75" customHeight="1" x14ac:dyDescent="0.25">
      <c r="D383" s="441"/>
      <c r="E383" s="441"/>
      <c r="F383" s="441"/>
      <c r="G383" s="441"/>
      <c r="H383" s="441"/>
      <c r="I383" s="441"/>
      <c r="J383" s="441"/>
      <c r="K383" s="441"/>
      <c r="L383" s="441"/>
      <c r="M383" s="441"/>
      <c r="N383" s="441"/>
      <c r="O383" s="441"/>
      <c r="P383" s="441"/>
      <c r="Q383" s="441"/>
      <c r="R383" s="441"/>
    </row>
    <row r="384" spans="4:18" ht="15.75" customHeight="1" x14ac:dyDescent="0.25">
      <c r="D384" s="441"/>
      <c r="E384" s="441"/>
      <c r="F384" s="441"/>
      <c r="G384" s="441"/>
      <c r="H384" s="441"/>
      <c r="I384" s="441"/>
      <c r="J384" s="441"/>
      <c r="K384" s="441"/>
      <c r="L384" s="441"/>
      <c r="M384" s="441"/>
      <c r="N384" s="441"/>
      <c r="O384" s="441"/>
      <c r="P384" s="441"/>
      <c r="Q384" s="441"/>
      <c r="R384" s="441"/>
    </row>
    <row r="385" spans="4:18" ht="15.75" customHeight="1" x14ac:dyDescent="0.25">
      <c r="D385" s="441"/>
      <c r="E385" s="441"/>
      <c r="F385" s="441"/>
      <c r="G385" s="441"/>
      <c r="H385" s="441"/>
      <c r="I385" s="441"/>
      <c r="J385" s="441"/>
      <c r="K385" s="441"/>
      <c r="L385" s="441"/>
      <c r="M385" s="441"/>
      <c r="N385" s="441"/>
      <c r="O385" s="441"/>
      <c r="P385" s="441"/>
      <c r="Q385" s="441"/>
      <c r="R385" s="441"/>
    </row>
    <row r="386" spans="4:18" ht="15.75" customHeight="1" x14ac:dyDescent="0.25">
      <c r="D386" s="441"/>
      <c r="E386" s="441"/>
      <c r="F386" s="441"/>
      <c r="G386" s="441"/>
      <c r="H386" s="441"/>
      <c r="I386" s="441"/>
      <c r="J386" s="441"/>
      <c r="K386" s="441"/>
      <c r="L386" s="441"/>
      <c r="M386" s="441"/>
      <c r="N386" s="441"/>
      <c r="O386" s="441"/>
      <c r="P386" s="441"/>
      <c r="Q386" s="441"/>
      <c r="R386" s="441"/>
    </row>
    <row r="387" spans="4:18" ht="15.75" customHeight="1" x14ac:dyDescent="0.25">
      <c r="D387" s="441"/>
      <c r="E387" s="441"/>
      <c r="F387" s="441"/>
      <c r="G387" s="441"/>
      <c r="H387" s="441"/>
      <c r="I387" s="441"/>
      <c r="J387" s="441"/>
      <c r="K387" s="441"/>
      <c r="L387" s="441"/>
      <c r="M387" s="441"/>
      <c r="N387" s="441"/>
      <c r="O387" s="441"/>
      <c r="P387" s="441"/>
      <c r="Q387" s="441"/>
      <c r="R387" s="441"/>
    </row>
    <row r="388" spans="4:18" ht="15.75" customHeight="1" x14ac:dyDescent="0.25">
      <c r="D388" s="441"/>
      <c r="E388" s="441"/>
      <c r="F388" s="441"/>
      <c r="G388" s="441"/>
      <c r="H388" s="441"/>
      <c r="I388" s="441"/>
      <c r="J388" s="441"/>
      <c r="K388" s="441"/>
      <c r="L388" s="441"/>
      <c r="M388" s="441"/>
      <c r="N388" s="441"/>
      <c r="O388" s="441"/>
      <c r="P388" s="441"/>
      <c r="Q388" s="441"/>
      <c r="R388" s="441"/>
    </row>
    <row r="389" spans="4:18" ht="15.75" customHeight="1" x14ac:dyDescent="0.25">
      <c r="D389" s="441"/>
      <c r="E389" s="441"/>
      <c r="F389" s="441"/>
      <c r="G389" s="441"/>
      <c r="H389" s="441"/>
      <c r="I389" s="441"/>
      <c r="J389" s="441"/>
      <c r="K389" s="441"/>
      <c r="L389" s="441"/>
      <c r="M389" s="441"/>
      <c r="N389" s="441"/>
      <c r="O389" s="441"/>
      <c r="P389" s="441"/>
      <c r="Q389" s="441"/>
      <c r="R389" s="441"/>
    </row>
    <row r="390" spans="4:18" ht="15.75" customHeight="1" x14ac:dyDescent="0.25">
      <c r="D390" s="441"/>
      <c r="E390" s="441"/>
      <c r="F390" s="441"/>
      <c r="G390" s="441"/>
      <c r="H390" s="441"/>
      <c r="I390" s="441"/>
      <c r="J390" s="441"/>
      <c r="K390" s="441"/>
      <c r="L390" s="441"/>
      <c r="M390" s="441"/>
      <c r="N390" s="441"/>
      <c r="O390" s="441"/>
      <c r="P390" s="441"/>
      <c r="Q390" s="441"/>
      <c r="R390" s="441"/>
    </row>
    <row r="391" spans="4:18" ht="15.75" customHeight="1" x14ac:dyDescent="0.25">
      <c r="D391" s="441"/>
      <c r="E391" s="441"/>
      <c r="F391" s="441"/>
      <c r="G391" s="441"/>
      <c r="H391" s="441"/>
      <c r="I391" s="441"/>
      <c r="J391" s="441"/>
      <c r="K391" s="441"/>
      <c r="L391" s="441"/>
      <c r="M391" s="441"/>
      <c r="N391" s="441"/>
      <c r="O391" s="441"/>
      <c r="P391" s="441"/>
      <c r="Q391" s="441"/>
      <c r="R391" s="441"/>
    </row>
    <row r="392" spans="4:18" ht="15.75" customHeight="1" x14ac:dyDescent="0.25">
      <c r="D392" s="441"/>
      <c r="E392" s="441"/>
      <c r="F392" s="441"/>
      <c r="G392" s="441"/>
      <c r="H392" s="441"/>
      <c r="I392" s="441"/>
      <c r="J392" s="441"/>
      <c r="K392" s="441"/>
      <c r="L392" s="441"/>
      <c r="M392" s="441"/>
      <c r="N392" s="441"/>
      <c r="O392" s="441"/>
      <c r="P392" s="441"/>
      <c r="Q392" s="441"/>
      <c r="R392" s="441"/>
    </row>
    <row r="393" spans="4:18" ht="15.75" customHeight="1" x14ac:dyDescent="0.25">
      <c r="D393" s="441"/>
      <c r="E393" s="441"/>
      <c r="F393" s="441"/>
      <c r="G393" s="441"/>
      <c r="H393" s="441"/>
      <c r="I393" s="441"/>
      <c r="J393" s="441"/>
      <c r="K393" s="441"/>
      <c r="L393" s="441"/>
      <c r="M393" s="441"/>
      <c r="N393" s="441"/>
      <c r="O393" s="441"/>
      <c r="P393" s="441"/>
      <c r="Q393" s="441"/>
      <c r="R393" s="441"/>
    </row>
    <row r="394" spans="4:18" ht="15.75" customHeight="1" x14ac:dyDescent="0.25">
      <c r="D394" s="441"/>
      <c r="E394" s="441"/>
      <c r="F394" s="441"/>
      <c r="G394" s="441"/>
      <c r="H394" s="441"/>
      <c r="I394" s="441"/>
      <c r="J394" s="441"/>
      <c r="K394" s="441"/>
      <c r="L394" s="441"/>
      <c r="M394" s="441"/>
      <c r="N394" s="441"/>
      <c r="O394" s="441"/>
      <c r="P394" s="441"/>
      <c r="Q394" s="441"/>
      <c r="R394" s="441"/>
    </row>
    <row r="395" spans="4:18" ht="15.75" customHeight="1" x14ac:dyDescent="0.25">
      <c r="D395" s="441"/>
      <c r="E395" s="441"/>
      <c r="F395" s="441"/>
      <c r="G395" s="441"/>
      <c r="H395" s="441"/>
      <c r="I395" s="441"/>
      <c r="J395" s="441"/>
      <c r="K395" s="441"/>
      <c r="L395" s="441"/>
      <c r="M395" s="441"/>
      <c r="N395" s="441"/>
      <c r="O395" s="441"/>
      <c r="P395" s="441"/>
      <c r="Q395" s="441"/>
      <c r="R395" s="441"/>
    </row>
    <row r="396" spans="4:18" ht="15.75" customHeight="1" x14ac:dyDescent="0.25">
      <c r="D396" s="441"/>
      <c r="E396" s="441"/>
      <c r="F396" s="441"/>
      <c r="G396" s="441"/>
      <c r="H396" s="441"/>
      <c r="I396" s="441"/>
      <c r="J396" s="441"/>
      <c r="K396" s="441"/>
      <c r="L396" s="441"/>
      <c r="M396" s="441"/>
      <c r="N396" s="441"/>
      <c r="O396" s="441"/>
      <c r="P396" s="441"/>
      <c r="Q396" s="441"/>
      <c r="R396" s="441"/>
    </row>
    <row r="397" spans="4:18" ht="15.75" customHeight="1" x14ac:dyDescent="0.25">
      <c r="D397" s="441"/>
      <c r="E397" s="441"/>
      <c r="F397" s="441"/>
      <c r="G397" s="441"/>
      <c r="H397" s="441"/>
      <c r="I397" s="441"/>
      <c r="J397" s="441"/>
      <c r="K397" s="441"/>
      <c r="L397" s="441"/>
      <c r="M397" s="441"/>
      <c r="N397" s="441"/>
      <c r="O397" s="441"/>
      <c r="P397" s="441"/>
      <c r="Q397" s="441"/>
      <c r="R397" s="441"/>
    </row>
    <row r="398" spans="4:18" ht="15.75" customHeight="1" x14ac:dyDescent="0.25">
      <c r="D398" s="441"/>
      <c r="E398" s="441"/>
      <c r="F398" s="441"/>
      <c r="G398" s="441"/>
      <c r="H398" s="441"/>
      <c r="I398" s="441"/>
      <c r="J398" s="441"/>
      <c r="K398" s="441"/>
      <c r="L398" s="441"/>
      <c r="M398" s="441"/>
      <c r="N398" s="441"/>
      <c r="O398" s="441"/>
      <c r="P398" s="441"/>
      <c r="Q398" s="441"/>
      <c r="R398" s="441"/>
    </row>
    <row r="399" spans="4:18" ht="15.75" customHeight="1" x14ac:dyDescent="0.25">
      <c r="D399" s="441"/>
      <c r="E399" s="441"/>
      <c r="F399" s="441"/>
      <c r="G399" s="441"/>
      <c r="H399" s="441"/>
      <c r="I399" s="441"/>
      <c r="J399" s="441"/>
      <c r="K399" s="441"/>
      <c r="L399" s="441"/>
      <c r="M399" s="441"/>
      <c r="N399" s="441"/>
      <c r="O399" s="441"/>
      <c r="P399" s="441"/>
      <c r="Q399" s="441"/>
      <c r="R399" s="441"/>
    </row>
    <row r="400" spans="4:18" ht="15.75" customHeight="1" x14ac:dyDescent="0.25">
      <c r="D400" s="441"/>
      <c r="E400" s="441"/>
      <c r="F400" s="441"/>
      <c r="G400" s="441"/>
      <c r="H400" s="441"/>
      <c r="I400" s="441"/>
      <c r="J400" s="441"/>
      <c r="K400" s="441"/>
      <c r="L400" s="441"/>
      <c r="M400" s="441"/>
      <c r="N400" s="441"/>
      <c r="O400" s="441"/>
      <c r="P400" s="441"/>
      <c r="Q400" s="441"/>
      <c r="R400" s="441"/>
    </row>
    <row r="401" spans="4:18" ht="15.75" customHeight="1" x14ac:dyDescent="0.25">
      <c r="D401" s="441"/>
      <c r="E401" s="441"/>
      <c r="F401" s="441"/>
      <c r="G401" s="441"/>
      <c r="H401" s="441"/>
      <c r="I401" s="441"/>
      <c r="J401" s="441"/>
      <c r="K401" s="441"/>
      <c r="L401" s="441"/>
      <c r="M401" s="441"/>
      <c r="N401" s="441"/>
      <c r="O401" s="441"/>
      <c r="P401" s="441"/>
      <c r="Q401" s="441"/>
      <c r="R401" s="441"/>
    </row>
    <row r="402" spans="4:18" ht="15.75" customHeight="1" x14ac:dyDescent="0.25">
      <c r="D402" s="441"/>
      <c r="E402" s="441"/>
      <c r="F402" s="441"/>
      <c r="G402" s="441"/>
      <c r="H402" s="441"/>
      <c r="I402" s="441"/>
      <c r="J402" s="441"/>
      <c r="K402" s="441"/>
      <c r="L402" s="441"/>
      <c r="M402" s="441"/>
      <c r="N402" s="441"/>
      <c r="O402" s="441"/>
      <c r="P402" s="441"/>
      <c r="Q402" s="441"/>
      <c r="R402" s="441"/>
    </row>
    <row r="403" spans="4:18" ht="15.75" customHeight="1" x14ac:dyDescent="0.25">
      <c r="D403" s="441"/>
      <c r="E403" s="441"/>
      <c r="F403" s="441"/>
      <c r="G403" s="441"/>
      <c r="H403" s="441"/>
      <c r="I403" s="441"/>
      <c r="J403" s="441"/>
      <c r="K403" s="441"/>
      <c r="L403" s="441"/>
      <c r="M403" s="441"/>
      <c r="N403" s="441"/>
      <c r="O403" s="441"/>
      <c r="P403" s="441"/>
      <c r="Q403" s="441"/>
      <c r="R403" s="441"/>
    </row>
    <row r="404" spans="4:18" ht="15.75" customHeight="1" x14ac:dyDescent="0.25">
      <c r="D404" s="441"/>
      <c r="E404" s="441"/>
      <c r="F404" s="441"/>
      <c r="G404" s="441"/>
      <c r="H404" s="441"/>
      <c r="I404" s="441"/>
      <c r="J404" s="441"/>
      <c r="K404" s="441"/>
      <c r="L404" s="441"/>
      <c r="M404" s="441"/>
      <c r="N404" s="441"/>
      <c r="O404" s="441"/>
      <c r="P404" s="441"/>
      <c r="Q404" s="441"/>
      <c r="R404" s="441"/>
    </row>
    <row r="405" spans="4:18" ht="15.75" customHeight="1" x14ac:dyDescent="0.25">
      <c r="D405" s="441"/>
      <c r="E405" s="441"/>
      <c r="F405" s="441"/>
      <c r="G405" s="441"/>
      <c r="H405" s="441"/>
      <c r="I405" s="441"/>
      <c r="J405" s="441"/>
      <c r="K405" s="441"/>
      <c r="L405" s="441"/>
      <c r="M405" s="441"/>
      <c r="N405" s="441"/>
      <c r="O405" s="441"/>
      <c r="P405" s="441"/>
      <c r="Q405" s="441"/>
      <c r="R405" s="441"/>
    </row>
    <row r="406" spans="4:18" ht="15.75" customHeight="1" x14ac:dyDescent="0.25">
      <c r="D406" s="441"/>
      <c r="E406" s="441"/>
      <c r="F406" s="441"/>
      <c r="G406" s="441"/>
      <c r="H406" s="441"/>
      <c r="I406" s="441"/>
      <c r="J406" s="441"/>
      <c r="K406" s="441"/>
      <c r="L406" s="441"/>
      <c r="M406" s="441"/>
      <c r="N406" s="441"/>
      <c r="O406" s="441"/>
      <c r="P406" s="441"/>
      <c r="Q406" s="441"/>
      <c r="R406" s="441"/>
    </row>
    <row r="407" spans="4:18" ht="15.75" customHeight="1" x14ac:dyDescent="0.25">
      <c r="D407" s="441"/>
      <c r="E407" s="441"/>
      <c r="F407" s="441"/>
      <c r="G407" s="441"/>
      <c r="H407" s="441"/>
      <c r="I407" s="441"/>
      <c r="J407" s="441"/>
      <c r="K407" s="441"/>
      <c r="L407" s="441"/>
      <c r="M407" s="441"/>
      <c r="N407" s="441"/>
      <c r="O407" s="441"/>
      <c r="P407" s="441"/>
      <c r="Q407" s="441"/>
      <c r="R407" s="441"/>
    </row>
    <row r="408" spans="4:18" ht="15.75" customHeight="1" x14ac:dyDescent="0.25">
      <c r="D408" s="441"/>
      <c r="E408" s="441"/>
      <c r="F408" s="441"/>
      <c r="G408" s="441"/>
      <c r="H408" s="441"/>
      <c r="I408" s="441"/>
      <c r="J408" s="441"/>
      <c r="K408" s="441"/>
      <c r="L408" s="441"/>
      <c r="M408" s="441"/>
      <c r="N408" s="441"/>
      <c r="O408" s="441"/>
      <c r="P408" s="441"/>
      <c r="Q408" s="441"/>
      <c r="R408" s="441"/>
    </row>
    <row r="409" spans="4:18" ht="15.75" customHeight="1" x14ac:dyDescent="0.25">
      <c r="D409" s="441"/>
      <c r="E409" s="441"/>
      <c r="F409" s="441"/>
      <c r="G409" s="441"/>
      <c r="H409" s="441"/>
      <c r="I409" s="441"/>
      <c r="J409" s="441"/>
      <c r="K409" s="441"/>
      <c r="L409" s="441"/>
      <c r="M409" s="441"/>
      <c r="N409" s="441"/>
      <c r="O409" s="441"/>
      <c r="P409" s="441"/>
      <c r="Q409" s="441"/>
      <c r="R409" s="441"/>
    </row>
    <row r="410" spans="4:18" ht="15.75" customHeight="1" x14ac:dyDescent="0.25">
      <c r="D410" s="441"/>
      <c r="E410" s="441"/>
      <c r="F410" s="441"/>
      <c r="G410" s="441"/>
      <c r="H410" s="441"/>
      <c r="I410" s="441"/>
      <c r="J410" s="441"/>
      <c r="K410" s="441"/>
      <c r="L410" s="441"/>
      <c r="M410" s="441"/>
      <c r="N410" s="441"/>
      <c r="O410" s="441"/>
      <c r="P410" s="441"/>
      <c r="Q410" s="441"/>
      <c r="R410" s="441"/>
    </row>
    <row r="411" spans="4:18" ht="15.75" customHeight="1" x14ac:dyDescent="0.25">
      <c r="D411" s="441"/>
      <c r="E411" s="441"/>
      <c r="F411" s="441"/>
      <c r="G411" s="441"/>
      <c r="H411" s="441"/>
      <c r="I411" s="441"/>
      <c r="J411" s="441"/>
      <c r="K411" s="441"/>
      <c r="L411" s="441"/>
      <c r="M411" s="441"/>
      <c r="N411" s="441"/>
      <c r="O411" s="441"/>
      <c r="P411" s="441"/>
      <c r="Q411" s="441"/>
      <c r="R411" s="441"/>
    </row>
    <row r="412" spans="4:18" ht="15.75" customHeight="1" x14ac:dyDescent="0.25">
      <c r="D412" s="441"/>
      <c r="E412" s="441"/>
      <c r="F412" s="441"/>
      <c r="G412" s="441"/>
      <c r="H412" s="441"/>
      <c r="I412" s="441"/>
      <c r="J412" s="441"/>
      <c r="K412" s="441"/>
      <c r="L412" s="441"/>
      <c r="M412" s="441"/>
      <c r="N412" s="441"/>
      <c r="O412" s="441"/>
      <c r="P412" s="441"/>
      <c r="Q412" s="441"/>
      <c r="R412" s="441"/>
    </row>
    <row r="413" spans="4:18" ht="15.75" customHeight="1" x14ac:dyDescent="0.25">
      <c r="D413" s="441"/>
      <c r="E413" s="441"/>
      <c r="F413" s="441"/>
      <c r="G413" s="441"/>
      <c r="H413" s="441"/>
      <c r="I413" s="441"/>
      <c r="J413" s="441"/>
      <c r="K413" s="441"/>
      <c r="L413" s="441"/>
      <c r="M413" s="441"/>
      <c r="N413" s="441"/>
      <c r="O413" s="441"/>
      <c r="P413" s="441"/>
      <c r="Q413" s="441"/>
      <c r="R413" s="441"/>
    </row>
    <row r="414" spans="4:18" ht="15.75" customHeight="1" x14ac:dyDescent="0.25">
      <c r="D414" s="441"/>
      <c r="E414" s="441"/>
      <c r="F414" s="441"/>
      <c r="G414" s="441"/>
      <c r="H414" s="441"/>
      <c r="I414" s="441"/>
      <c r="J414" s="441"/>
      <c r="K414" s="441"/>
      <c r="L414" s="441"/>
      <c r="M414" s="441"/>
      <c r="N414" s="441"/>
      <c r="O414" s="441"/>
      <c r="P414" s="441"/>
      <c r="Q414" s="441"/>
      <c r="R414" s="441"/>
    </row>
    <row r="415" spans="4:18" ht="15.75" customHeight="1" x14ac:dyDescent="0.25">
      <c r="D415" s="441"/>
      <c r="E415" s="441"/>
      <c r="F415" s="441"/>
      <c r="G415" s="441"/>
      <c r="H415" s="441"/>
      <c r="I415" s="441"/>
      <c r="J415" s="441"/>
      <c r="K415" s="441"/>
      <c r="L415" s="441"/>
      <c r="M415" s="441"/>
      <c r="N415" s="441"/>
      <c r="O415" s="441"/>
      <c r="P415" s="441"/>
      <c r="Q415" s="441"/>
      <c r="R415" s="441"/>
    </row>
    <row r="416" spans="4:18" ht="15.75" customHeight="1" x14ac:dyDescent="0.25">
      <c r="D416" s="441"/>
      <c r="E416" s="441"/>
      <c r="F416" s="441"/>
      <c r="G416" s="441"/>
      <c r="H416" s="441"/>
      <c r="I416" s="441"/>
      <c r="J416" s="441"/>
      <c r="K416" s="441"/>
      <c r="L416" s="441"/>
      <c r="M416" s="441"/>
      <c r="N416" s="441"/>
      <c r="O416" s="441"/>
      <c r="P416" s="441"/>
      <c r="Q416" s="441"/>
      <c r="R416" s="441"/>
    </row>
    <row r="417" spans="4:18" ht="15.75" customHeight="1" x14ac:dyDescent="0.25">
      <c r="D417" s="441"/>
      <c r="E417" s="441"/>
      <c r="F417" s="441"/>
      <c r="G417" s="441"/>
      <c r="H417" s="441"/>
      <c r="I417" s="441"/>
      <c r="J417" s="441"/>
      <c r="K417" s="441"/>
      <c r="L417" s="441"/>
      <c r="M417" s="441"/>
      <c r="N417" s="441"/>
      <c r="O417" s="441"/>
      <c r="P417" s="441"/>
      <c r="Q417" s="441"/>
      <c r="R417" s="441"/>
    </row>
    <row r="418" spans="4:18" ht="15.75" customHeight="1" x14ac:dyDescent="0.25">
      <c r="D418" s="441"/>
      <c r="E418" s="441"/>
      <c r="F418" s="441"/>
      <c r="G418" s="441"/>
      <c r="H418" s="441"/>
      <c r="I418" s="441"/>
      <c r="J418" s="441"/>
      <c r="K418" s="441"/>
      <c r="L418" s="441"/>
      <c r="M418" s="441"/>
      <c r="N418" s="441"/>
      <c r="O418" s="441"/>
      <c r="P418" s="441"/>
      <c r="Q418" s="441"/>
      <c r="R418" s="441"/>
    </row>
    <row r="419" spans="4:18" ht="15.75" customHeight="1" x14ac:dyDescent="0.25">
      <c r="D419" s="441"/>
      <c r="E419" s="441"/>
      <c r="F419" s="441"/>
      <c r="G419" s="441"/>
      <c r="H419" s="441"/>
      <c r="I419" s="441"/>
      <c r="J419" s="441"/>
      <c r="K419" s="441"/>
      <c r="L419" s="441"/>
      <c r="M419" s="441"/>
      <c r="N419" s="441"/>
      <c r="O419" s="441"/>
      <c r="P419" s="441"/>
      <c r="Q419" s="441"/>
      <c r="R419" s="441"/>
    </row>
    <row r="420" spans="4:18" ht="15.75" customHeight="1" x14ac:dyDescent="0.25">
      <c r="D420" s="441"/>
      <c r="E420" s="441"/>
      <c r="F420" s="441"/>
      <c r="G420" s="441"/>
      <c r="H420" s="441"/>
      <c r="I420" s="441"/>
      <c r="J420" s="441"/>
      <c r="K420" s="441"/>
      <c r="L420" s="441"/>
      <c r="M420" s="441"/>
      <c r="N420" s="441"/>
      <c r="O420" s="441"/>
      <c r="P420" s="441"/>
      <c r="Q420" s="441"/>
      <c r="R420" s="441"/>
    </row>
    <row r="421" spans="4:18" ht="15.75" customHeight="1" x14ac:dyDescent="0.25">
      <c r="D421" s="441"/>
      <c r="E421" s="441"/>
      <c r="F421" s="441"/>
      <c r="G421" s="441"/>
      <c r="H421" s="441"/>
      <c r="I421" s="441"/>
      <c r="J421" s="441"/>
      <c r="K421" s="441"/>
      <c r="L421" s="441"/>
      <c r="M421" s="441"/>
      <c r="N421" s="441"/>
      <c r="O421" s="441"/>
      <c r="P421" s="441"/>
      <c r="Q421" s="441"/>
      <c r="R421" s="441"/>
    </row>
    <row r="422" spans="4:18" ht="15.75" customHeight="1" x14ac:dyDescent="0.25">
      <c r="D422" s="441"/>
      <c r="E422" s="441"/>
      <c r="F422" s="441"/>
      <c r="G422" s="441"/>
      <c r="H422" s="441"/>
      <c r="I422" s="441"/>
      <c r="J422" s="441"/>
      <c r="K422" s="441"/>
      <c r="L422" s="441"/>
      <c r="M422" s="441"/>
      <c r="N422" s="441"/>
      <c r="O422" s="441"/>
      <c r="P422" s="441"/>
      <c r="Q422" s="441"/>
      <c r="R422" s="441"/>
    </row>
    <row r="423" spans="4:18" ht="15.75" customHeight="1" x14ac:dyDescent="0.25">
      <c r="D423" s="441"/>
      <c r="E423" s="441"/>
      <c r="F423" s="441"/>
      <c r="G423" s="441"/>
      <c r="H423" s="441"/>
      <c r="I423" s="441"/>
      <c r="J423" s="441"/>
      <c r="K423" s="441"/>
      <c r="L423" s="441"/>
      <c r="M423" s="441"/>
      <c r="N423" s="441"/>
      <c r="O423" s="441"/>
      <c r="P423" s="441"/>
      <c r="Q423" s="441"/>
      <c r="R423" s="441"/>
    </row>
    <row r="424" spans="4:18" ht="15.75" customHeight="1" x14ac:dyDescent="0.25">
      <c r="D424" s="441"/>
      <c r="E424" s="441"/>
      <c r="F424" s="441"/>
      <c r="G424" s="441"/>
      <c r="H424" s="441"/>
      <c r="I424" s="441"/>
      <c r="J424" s="441"/>
      <c r="K424" s="441"/>
      <c r="L424" s="441"/>
      <c r="M424" s="441"/>
      <c r="N424" s="441"/>
      <c r="O424" s="441"/>
      <c r="P424" s="441"/>
      <c r="Q424" s="441"/>
      <c r="R424" s="441"/>
    </row>
    <row r="425" spans="4:18" ht="15.75" customHeight="1" x14ac:dyDescent="0.25">
      <c r="D425" s="441"/>
      <c r="E425" s="441"/>
      <c r="F425" s="441"/>
      <c r="G425" s="441"/>
      <c r="H425" s="441"/>
      <c r="I425" s="441"/>
      <c r="J425" s="441"/>
      <c r="K425" s="441"/>
      <c r="L425" s="441"/>
      <c r="M425" s="441"/>
      <c r="N425" s="441"/>
      <c r="O425" s="441"/>
      <c r="P425" s="441"/>
      <c r="Q425" s="441"/>
      <c r="R425" s="441"/>
    </row>
    <row r="426" spans="4:18" ht="15.75" customHeight="1" x14ac:dyDescent="0.25">
      <c r="D426" s="441"/>
      <c r="E426" s="441"/>
      <c r="F426" s="441"/>
      <c r="G426" s="441"/>
      <c r="H426" s="441"/>
      <c r="I426" s="441"/>
      <c r="J426" s="441"/>
      <c r="K426" s="441"/>
      <c r="L426" s="441"/>
      <c r="M426" s="441"/>
      <c r="N426" s="441"/>
      <c r="O426" s="441"/>
      <c r="P426" s="441"/>
      <c r="Q426" s="441"/>
      <c r="R426" s="441"/>
    </row>
    <row r="427" spans="4:18" ht="15.75" customHeight="1" x14ac:dyDescent="0.25">
      <c r="D427" s="441"/>
      <c r="E427" s="441"/>
      <c r="F427" s="441"/>
      <c r="G427" s="441"/>
      <c r="H427" s="441"/>
      <c r="I427" s="441"/>
      <c r="J427" s="441"/>
      <c r="K427" s="441"/>
      <c r="L427" s="441"/>
      <c r="M427" s="441"/>
      <c r="N427" s="441"/>
      <c r="O427" s="441"/>
      <c r="P427" s="441"/>
      <c r="Q427" s="441"/>
      <c r="R427" s="441"/>
    </row>
    <row r="428" spans="4:18" ht="15.75" customHeight="1" x14ac:dyDescent="0.25">
      <c r="D428" s="441"/>
      <c r="E428" s="441"/>
      <c r="F428" s="441"/>
      <c r="G428" s="441"/>
      <c r="H428" s="441"/>
      <c r="I428" s="441"/>
      <c r="J428" s="441"/>
      <c r="K428" s="441"/>
      <c r="L428" s="441"/>
      <c r="M428" s="441"/>
      <c r="N428" s="441"/>
      <c r="O428" s="441"/>
      <c r="P428" s="441"/>
      <c r="Q428" s="441"/>
      <c r="R428" s="441"/>
    </row>
    <row r="429" spans="4:18" ht="15.75" customHeight="1" x14ac:dyDescent="0.25">
      <c r="D429" s="441"/>
      <c r="E429" s="441"/>
      <c r="F429" s="441"/>
      <c r="G429" s="441"/>
      <c r="H429" s="441"/>
      <c r="I429" s="441"/>
      <c r="J429" s="441"/>
      <c r="K429" s="441"/>
      <c r="L429" s="441"/>
      <c r="M429" s="441"/>
      <c r="N429" s="441"/>
      <c r="O429" s="441"/>
      <c r="P429" s="441"/>
      <c r="Q429" s="441"/>
      <c r="R429" s="441"/>
    </row>
    <row r="430" spans="4:18" ht="15.75" customHeight="1" x14ac:dyDescent="0.25">
      <c r="D430" s="441"/>
      <c r="E430" s="441"/>
      <c r="F430" s="441"/>
      <c r="G430" s="441"/>
      <c r="H430" s="441"/>
      <c r="I430" s="441"/>
      <c r="J430" s="441"/>
      <c r="K430" s="441"/>
      <c r="L430" s="441"/>
      <c r="M430" s="441"/>
      <c r="N430" s="441"/>
      <c r="O430" s="441"/>
      <c r="P430" s="441"/>
      <c r="Q430" s="441"/>
      <c r="R430" s="441"/>
    </row>
    <row r="431" spans="4:18" ht="15.75" customHeight="1" x14ac:dyDescent="0.25">
      <c r="D431" s="441"/>
      <c r="E431" s="441"/>
      <c r="F431" s="441"/>
      <c r="G431" s="441"/>
      <c r="H431" s="441"/>
      <c r="I431" s="441"/>
      <c r="J431" s="441"/>
      <c r="K431" s="441"/>
      <c r="L431" s="441"/>
      <c r="M431" s="441"/>
      <c r="N431" s="441"/>
      <c r="O431" s="441"/>
      <c r="P431" s="441"/>
      <c r="Q431" s="441"/>
      <c r="R431" s="441"/>
    </row>
    <row r="432" spans="4:18" ht="15.75" customHeight="1" x14ac:dyDescent="0.25">
      <c r="D432" s="441"/>
      <c r="E432" s="441"/>
      <c r="F432" s="441"/>
      <c r="G432" s="441"/>
      <c r="H432" s="441"/>
      <c r="I432" s="441"/>
      <c r="J432" s="441"/>
      <c r="K432" s="441"/>
      <c r="L432" s="441"/>
      <c r="M432" s="441"/>
      <c r="N432" s="441"/>
      <c r="O432" s="441"/>
      <c r="P432" s="441"/>
      <c r="Q432" s="441"/>
      <c r="R432" s="441"/>
    </row>
    <row r="433" spans="4:18" ht="15.75" customHeight="1" x14ac:dyDescent="0.25">
      <c r="D433" s="441"/>
      <c r="E433" s="441"/>
      <c r="F433" s="441"/>
      <c r="G433" s="441"/>
      <c r="H433" s="441"/>
      <c r="I433" s="441"/>
      <c r="J433" s="441"/>
      <c r="K433" s="441"/>
      <c r="L433" s="441"/>
      <c r="M433" s="441"/>
      <c r="N433" s="441"/>
      <c r="O433" s="441"/>
      <c r="P433" s="441"/>
      <c r="Q433" s="441"/>
      <c r="R433" s="441"/>
    </row>
    <row r="434" spans="4:18" ht="15.75" customHeight="1" x14ac:dyDescent="0.25">
      <c r="D434" s="441"/>
      <c r="E434" s="441"/>
      <c r="F434" s="441"/>
      <c r="G434" s="441"/>
      <c r="H434" s="441"/>
      <c r="I434" s="441"/>
      <c r="J434" s="441"/>
      <c r="K434" s="441"/>
      <c r="L434" s="441"/>
      <c r="M434" s="441"/>
      <c r="N434" s="441"/>
      <c r="O434" s="441"/>
      <c r="P434" s="441"/>
      <c r="Q434" s="441"/>
      <c r="R434" s="441"/>
    </row>
    <row r="435" spans="4:18" ht="15.75" customHeight="1" x14ac:dyDescent="0.25">
      <c r="D435" s="441"/>
      <c r="E435" s="441"/>
      <c r="F435" s="441"/>
      <c r="G435" s="441"/>
      <c r="H435" s="441"/>
      <c r="I435" s="441"/>
      <c r="J435" s="441"/>
      <c r="K435" s="441"/>
      <c r="L435" s="441"/>
      <c r="M435" s="441"/>
      <c r="N435" s="441"/>
      <c r="O435" s="441"/>
      <c r="P435" s="441"/>
      <c r="Q435" s="441"/>
      <c r="R435" s="441"/>
    </row>
    <row r="436" spans="4:18" ht="15.75" customHeight="1" x14ac:dyDescent="0.25">
      <c r="D436" s="441"/>
      <c r="E436" s="441"/>
      <c r="F436" s="441"/>
      <c r="G436" s="441"/>
      <c r="H436" s="441"/>
      <c r="I436" s="441"/>
      <c r="J436" s="441"/>
      <c r="K436" s="441"/>
      <c r="L436" s="441"/>
      <c r="M436" s="441"/>
      <c r="N436" s="441"/>
      <c r="O436" s="441"/>
      <c r="P436" s="441"/>
      <c r="Q436" s="441"/>
      <c r="R436" s="441"/>
    </row>
    <row r="437" spans="4:18" ht="15.75" customHeight="1" x14ac:dyDescent="0.25">
      <c r="D437" s="441"/>
      <c r="E437" s="441"/>
      <c r="F437" s="441"/>
      <c r="G437" s="441"/>
      <c r="H437" s="441"/>
      <c r="I437" s="441"/>
      <c r="J437" s="441"/>
      <c r="K437" s="441"/>
      <c r="L437" s="441"/>
      <c r="M437" s="441"/>
      <c r="N437" s="441"/>
      <c r="O437" s="441"/>
      <c r="P437" s="441"/>
      <c r="Q437" s="441"/>
      <c r="R437" s="441"/>
    </row>
    <row r="438" spans="4:18" ht="15.75" customHeight="1" x14ac:dyDescent="0.25">
      <c r="D438" s="441"/>
      <c r="E438" s="441"/>
      <c r="F438" s="441"/>
      <c r="G438" s="441"/>
      <c r="H438" s="441"/>
      <c r="I438" s="441"/>
      <c r="J438" s="441"/>
      <c r="K438" s="441"/>
      <c r="L438" s="441"/>
      <c r="M438" s="441"/>
      <c r="N438" s="441"/>
      <c r="O438" s="441"/>
      <c r="P438" s="441"/>
      <c r="Q438" s="441"/>
      <c r="R438" s="441"/>
    </row>
    <row r="439" spans="4:18" ht="15.75" customHeight="1" x14ac:dyDescent="0.25">
      <c r="D439" s="441"/>
      <c r="E439" s="441"/>
      <c r="F439" s="441"/>
      <c r="G439" s="441"/>
      <c r="H439" s="441"/>
      <c r="I439" s="441"/>
      <c r="J439" s="441"/>
      <c r="K439" s="441"/>
      <c r="L439" s="441"/>
      <c r="M439" s="441"/>
      <c r="N439" s="441"/>
      <c r="O439" s="441"/>
      <c r="P439" s="441"/>
      <c r="Q439" s="441"/>
      <c r="R439" s="441"/>
    </row>
    <row r="440" spans="4:18" ht="15.75" customHeight="1" x14ac:dyDescent="0.25">
      <c r="D440" s="441"/>
      <c r="E440" s="441"/>
      <c r="F440" s="441"/>
      <c r="G440" s="441"/>
      <c r="H440" s="441"/>
      <c r="I440" s="441"/>
      <c r="J440" s="441"/>
      <c r="K440" s="441"/>
      <c r="L440" s="441"/>
      <c r="M440" s="441"/>
      <c r="N440" s="441"/>
      <c r="O440" s="441"/>
      <c r="P440" s="441"/>
      <c r="Q440" s="441"/>
      <c r="R440" s="441"/>
    </row>
    <row r="441" spans="4:18" ht="15.75" customHeight="1" x14ac:dyDescent="0.25">
      <c r="D441" s="441"/>
      <c r="E441" s="441"/>
      <c r="F441" s="441"/>
      <c r="G441" s="441"/>
      <c r="H441" s="441"/>
      <c r="I441" s="441"/>
      <c r="J441" s="441"/>
      <c r="K441" s="441"/>
      <c r="L441" s="441"/>
      <c r="M441" s="441"/>
      <c r="N441" s="441"/>
      <c r="O441" s="441"/>
      <c r="P441" s="441"/>
      <c r="Q441" s="441"/>
      <c r="R441" s="441"/>
    </row>
    <row r="442" spans="4:18" ht="15.75" customHeight="1" x14ac:dyDescent="0.25">
      <c r="D442" s="441"/>
      <c r="E442" s="441"/>
      <c r="F442" s="441"/>
      <c r="G442" s="441"/>
      <c r="H442" s="441"/>
      <c r="I442" s="441"/>
      <c r="J442" s="441"/>
      <c r="K442" s="441"/>
      <c r="L442" s="441"/>
      <c r="M442" s="441"/>
      <c r="N442" s="441"/>
      <c r="O442" s="441"/>
      <c r="P442" s="441"/>
      <c r="Q442" s="441"/>
      <c r="R442" s="441"/>
    </row>
    <row r="443" spans="4:18" ht="15.75" customHeight="1" x14ac:dyDescent="0.25">
      <c r="D443" s="441"/>
      <c r="E443" s="441"/>
      <c r="F443" s="441"/>
      <c r="G443" s="441"/>
      <c r="H443" s="441"/>
      <c r="I443" s="441"/>
      <c r="J443" s="441"/>
      <c r="K443" s="441"/>
      <c r="L443" s="441"/>
      <c r="M443" s="441"/>
      <c r="N443" s="441"/>
      <c r="O443" s="441"/>
      <c r="P443" s="441"/>
      <c r="Q443" s="441"/>
      <c r="R443" s="441"/>
    </row>
    <row r="444" spans="4:18" ht="15.75" customHeight="1" x14ac:dyDescent="0.25">
      <c r="D444" s="441"/>
      <c r="E444" s="441"/>
      <c r="F444" s="441"/>
      <c r="G444" s="441"/>
      <c r="H444" s="441"/>
      <c r="I444" s="441"/>
      <c r="J444" s="441"/>
      <c r="K444" s="441"/>
      <c r="L444" s="441"/>
      <c r="M444" s="441"/>
      <c r="N444" s="441"/>
      <c r="O444" s="441"/>
      <c r="P444" s="441"/>
      <c r="Q444" s="441"/>
      <c r="R444" s="441"/>
    </row>
    <row r="445" spans="4:18" ht="15.75" customHeight="1" x14ac:dyDescent="0.25">
      <c r="D445" s="441"/>
      <c r="E445" s="441"/>
      <c r="F445" s="441"/>
      <c r="G445" s="441"/>
      <c r="H445" s="441"/>
      <c r="I445" s="441"/>
      <c r="J445" s="441"/>
      <c r="K445" s="441"/>
      <c r="L445" s="441"/>
      <c r="M445" s="441"/>
      <c r="N445" s="441"/>
      <c r="O445" s="441"/>
      <c r="P445" s="441"/>
      <c r="Q445" s="441"/>
      <c r="R445" s="441"/>
    </row>
    <row r="446" spans="4:18" ht="15.75" customHeight="1" x14ac:dyDescent="0.25">
      <c r="D446" s="441"/>
      <c r="E446" s="441"/>
      <c r="F446" s="441"/>
      <c r="G446" s="441"/>
      <c r="H446" s="441"/>
      <c r="I446" s="441"/>
      <c r="J446" s="441"/>
      <c r="K446" s="441"/>
      <c r="L446" s="441"/>
      <c r="M446" s="441"/>
      <c r="N446" s="441"/>
      <c r="O446" s="441"/>
      <c r="P446" s="441"/>
      <c r="Q446" s="441"/>
      <c r="R446" s="441"/>
    </row>
    <row r="447" spans="4:18" ht="15.75" customHeight="1" x14ac:dyDescent="0.25">
      <c r="D447" s="441"/>
      <c r="E447" s="441"/>
      <c r="F447" s="441"/>
      <c r="G447" s="441"/>
      <c r="H447" s="441"/>
      <c r="I447" s="441"/>
      <c r="J447" s="441"/>
      <c r="K447" s="441"/>
      <c r="L447" s="441"/>
      <c r="M447" s="441"/>
      <c r="N447" s="441"/>
      <c r="O447" s="441"/>
      <c r="P447" s="441"/>
      <c r="Q447" s="441"/>
      <c r="R447" s="441"/>
    </row>
    <row r="448" spans="4:18" ht="15.75" customHeight="1" x14ac:dyDescent="0.25">
      <c r="D448" s="441"/>
      <c r="E448" s="441"/>
      <c r="F448" s="441"/>
      <c r="G448" s="441"/>
      <c r="H448" s="441"/>
      <c r="I448" s="441"/>
      <c r="J448" s="441"/>
      <c r="K448" s="441"/>
      <c r="L448" s="441"/>
      <c r="M448" s="441"/>
      <c r="N448" s="441"/>
      <c r="O448" s="441"/>
      <c r="P448" s="441"/>
      <c r="Q448" s="441"/>
      <c r="R448" s="441"/>
    </row>
    <row r="449" spans="4:18" ht="15.75" customHeight="1" x14ac:dyDescent="0.25">
      <c r="D449" s="441"/>
      <c r="E449" s="441"/>
      <c r="F449" s="441"/>
      <c r="G449" s="441"/>
      <c r="H449" s="441"/>
      <c r="I449" s="441"/>
      <c r="J449" s="441"/>
      <c r="K449" s="441"/>
      <c r="L449" s="441"/>
      <c r="M449" s="441"/>
      <c r="N449" s="441"/>
      <c r="O449" s="441"/>
      <c r="P449" s="441"/>
      <c r="Q449" s="441"/>
      <c r="R449" s="441"/>
    </row>
    <row r="450" spans="4:18" ht="15.75" customHeight="1" x14ac:dyDescent="0.25">
      <c r="D450" s="441"/>
      <c r="E450" s="441"/>
      <c r="F450" s="441"/>
      <c r="G450" s="441"/>
      <c r="H450" s="441"/>
      <c r="I450" s="441"/>
      <c r="J450" s="441"/>
      <c r="K450" s="441"/>
      <c r="L450" s="441"/>
      <c r="M450" s="441"/>
      <c r="N450" s="441"/>
      <c r="O450" s="441"/>
      <c r="P450" s="441"/>
      <c r="Q450" s="441"/>
      <c r="R450" s="441"/>
    </row>
    <row r="451" spans="4:18" ht="15.75" customHeight="1" x14ac:dyDescent="0.25">
      <c r="D451" s="441"/>
      <c r="E451" s="441"/>
      <c r="F451" s="441"/>
      <c r="G451" s="441"/>
      <c r="H451" s="441"/>
      <c r="I451" s="441"/>
      <c r="J451" s="441"/>
      <c r="K451" s="441"/>
      <c r="L451" s="441"/>
      <c r="M451" s="441"/>
      <c r="N451" s="441"/>
      <c r="O451" s="441"/>
      <c r="P451" s="441"/>
      <c r="Q451" s="441"/>
      <c r="R451" s="441"/>
    </row>
    <row r="452" spans="4:18" ht="15.75" customHeight="1" x14ac:dyDescent="0.25">
      <c r="D452" s="441"/>
      <c r="E452" s="441"/>
      <c r="F452" s="441"/>
      <c r="G452" s="441"/>
      <c r="H452" s="441"/>
      <c r="I452" s="441"/>
      <c r="J452" s="441"/>
      <c r="K452" s="441"/>
      <c r="L452" s="441"/>
      <c r="M452" s="441"/>
      <c r="N452" s="441"/>
      <c r="O452" s="441"/>
      <c r="P452" s="441"/>
      <c r="Q452" s="441"/>
      <c r="R452" s="441"/>
    </row>
    <row r="453" spans="4:18" ht="15.75" customHeight="1" x14ac:dyDescent="0.25">
      <c r="D453" s="441"/>
      <c r="E453" s="441"/>
      <c r="F453" s="441"/>
      <c r="G453" s="441"/>
      <c r="H453" s="441"/>
      <c r="I453" s="441"/>
      <c r="J453" s="441"/>
      <c r="K453" s="441"/>
      <c r="L453" s="441"/>
      <c r="M453" s="441"/>
      <c r="N453" s="441"/>
      <c r="O453" s="441"/>
      <c r="P453" s="441"/>
      <c r="Q453" s="441"/>
      <c r="R453" s="441"/>
    </row>
    <row r="454" spans="4:18" ht="15.75" customHeight="1" x14ac:dyDescent="0.25">
      <c r="D454" s="441"/>
      <c r="E454" s="441"/>
      <c r="F454" s="441"/>
      <c r="G454" s="441"/>
      <c r="H454" s="441"/>
      <c r="I454" s="441"/>
      <c r="J454" s="441"/>
      <c r="K454" s="441"/>
      <c r="L454" s="441"/>
      <c r="M454" s="441"/>
      <c r="N454" s="441"/>
      <c r="O454" s="441"/>
      <c r="P454" s="441"/>
      <c r="Q454" s="441"/>
      <c r="R454" s="441"/>
    </row>
    <row r="455" spans="4:18" ht="15.75" customHeight="1" x14ac:dyDescent="0.25">
      <c r="D455" s="441"/>
      <c r="E455" s="441"/>
      <c r="F455" s="441"/>
      <c r="G455" s="441"/>
      <c r="H455" s="441"/>
      <c r="I455" s="441"/>
      <c r="J455" s="441"/>
      <c r="K455" s="441"/>
      <c r="L455" s="441"/>
      <c r="M455" s="441"/>
      <c r="N455" s="441"/>
      <c r="O455" s="441"/>
      <c r="P455" s="441"/>
      <c r="Q455" s="441"/>
      <c r="R455" s="441"/>
    </row>
    <row r="456" spans="4:18" ht="15.75" customHeight="1" x14ac:dyDescent="0.25">
      <c r="D456" s="441"/>
      <c r="E456" s="441"/>
      <c r="F456" s="441"/>
      <c r="G456" s="441"/>
      <c r="H456" s="441"/>
      <c r="I456" s="441"/>
      <c r="J456" s="441"/>
      <c r="K456" s="441"/>
      <c r="L456" s="441"/>
      <c r="M456" s="441"/>
      <c r="N456" s="441"/>
      <c r="O456" s="441"/>
      <c r="P456" s="441"/>
      <c r="Q456" s="441"/>
      <c r="R456" s="441"/>
    </row>
    <row r="457" spans="4:18" ht="15.75" customHeight="1" x14ac:dyDescent="0.25">
      <c r="D457" s="441"/>
      <c r="E457" s="441"/>
      <c r="F457" s="441"/>
      <c r="G457" s="441"/>
      <c r="H457" s="441"/>
      <c r="I457" s="441"/>
      <c r="J457" s="441"/>
      <c r="K457" s="441"/>
      <c r="L457" s="441"/>
      <c r="M457" s="441"/>
      <c r="N457" s="441"/>
      <c r="O457" s="441"/>
      <c r="P457" s="441"/>
      <c r="Q457" s="441"/>
      <c r="R457" s="441"/>
    </row>
    <row r="458" spans="4:18" ht="15.75" customHeight="1" x14ac:dyDescent="0.25">
      <c r="D458" s="441"/>
      <c r="E458" s="441"/>
      <c r="F458" s="441"/>
      <c r="G458" s="441"/>
      <c r="H458" s="441"/>
      <c r="I458" s="441"/>
      <c r="J458" s="441"/>
      <c r="K458" s="441"/>
      <c r="L458" s="441"/>
      <c r="M458" s="441"/>
      <c r="N458" s="441"/>
      <c r="O458" s="441"/>
      <c r="P458" s="441"/>
      <c r="Q458" s="441"/>
      <c r="R458" s="441"/>
    </row>
    <row r="459" spans="4:18" ht="15.75" customHeight="1" x14ac:dyDescent="0.25">
      <c r="D459" s="441"/>
      <c r="E459" s="441"/>
      <c r="F459" s="441"/>
      <c r="G459" s="441"/>
      <c r="H459" s="441"/>
      <c r="I459" s="441"/>
      <c r="J459" s="441"/>
      <c r="K459" s="441"/>
      <c r="L459" s="441"/>
      <c r="M459" s="441"/>
      <c r="N459" s="441"/>
      <c r="O459" s="441"/>
      <c r="P459" s="441"/>
      <c r="Q459" s="441"/>
      <c r="R459" s="441"/>
    </row>
    <row r="460" spans="4:18" ht="15.75" customHeight="1" x14ac:dyDescent="0.25">
      <c r="D460" s="441"/>
      <c r="E460" s="441"/>
      <c r="F460" s="441"/>
      <c r="G460" s="441"/>
      <c r="H460" s="441"/>
      <c r="I460" s="441"/>
      <c r="J460" s="441"/>
      <c r="K460" s="441"/>
      <c r="L460" s="441"/>
      <c r="M460" s="441"/>
      <c r="N460" s="441"/>
      <c r="O460" s="441"/>
      <c r="P460" s="441"/>
      <c r="Q460" s="441"/>
      <c r="R460" s="441"/>
    </row>
    <row r="461" spans="4:18" ht="15.75" customHeight="1" x14ac:dyDescent="0.25">
      <c r="D461" s="441"/>
      <c r="E461" s="441"/>
      <c r="F461" s="441"/>
      <c r="G461" s="441"/>
      <c r="H461" s="441"/>
      <c r="I461" s="441"/>
      <c r="J461" s="441"/>
      <c r="K461" s="441"/>
      <c r="L461" s="441"/>
      <c r="M461" s="441"/>
      <c r="N461" s="441"/>
      <c r="O461" s="441"/>
      <c r="P461" s="441"/>
      <c r="Q461" s="441"/>
      <c r="R461" s="441"/>
    </row>
    <row r="462" spans="4:18" ht="15.75" customHeight="1" x14ac:dyDescent="0.25">
      <c r="D462" s="441"/>
      <c r="E462" s="441"/>
      <c r="F462" s="441"/>
      <c r="G462" s="441"/>
      <c r="H462" s="441"/>
      <c r="I462" s="441"/>
      <c r="J462" s="441"/>
      <c r="K462" s="441"/>
      <c r="L462" s="441"/>
      <c r="M462" s="441"/>
      <c r="N462" s="441"/>
      <c r="O462" s="441"/>
      <c r="P462" s="441"/>
      <c r="Q462" s="441"/>
      <c r="R462" s="441"/>
    </row>
    <row r="463" spans="4:18" ht="15.75" customHeight="1" x14ac:dyDescent="0.25">
      <c r="D463" s="441"/>
      <c r="E463" s="441"/>
      <c r="F463" s="441"/>
      <c r="G463" s="441"/>
      <c r="H463" s="441"/>
      <c r="I463" s="441"/>
      <c r="J463" s="441"/>
      <c r="K463" s="441"/>
      <c r="L463" s="441"/>
      <c r="M463" s="441"/>
      <c r="N463" s="441"/>
      <c r="O463" s="441"/>
      <c r="P463" s="441"/>
      <c r="Q463" s="441"/>
      <c r="R463" s="441"/>
    </row>
    <row r="464" spans="4:18" ht="15.75" customHeight="1" x14ac:dyDescent="0.25">
      <c r="D464" s="441"/>
      <c r="E464" s="441"/>
      <c r="F464" s="441"/>
      <c r="G464" s="441"/>
      <c r="H464" s="441"/>
      <c r="I464" s="441"/>
      <c r="J464" s="441"/>
      <c r="K464" s="441"/>
      <c r="L464" s="441"/>
      <c r="M464" s="441"/>
      <c r="N464" s="441"/>
      <c r="O464" s="441"/>
      <c r="P464" s="441"/>
      <c r="Q464" s="441"/>
      <c r="R464" s="441"/>
    </row>
    <row r="465" spans="4:18" ht="15.75" customHeight="1" x14ac:dyDescent="0.25">
      <c r="D465" s="441"/>
      <c r="E465" s="441"/>
      <c r="F465" s="441"/>
      <c r="G465" s="441"/>
      <c r="H465" s="441"/>
      <c r="I465" s="441"/>
      <c r="J465" s="441"/>
      <c r="K465" s="441"/>
      <c r="L465" s="441"/>
      <c r="M465" s="441"/>
      <c r="N465" s="441"/>
      <c r="O465" s="441"/>
      <c r="P465" s="441"/>
      <c r="Q465" s="441"/>
      <c r="R465" s="441"/>
    </row>
    <row r="466" spans="4:18" ht="15.75" customHeight="1" x14ac:dyDescent="0.25">
      <c r="D466" s="441"/>
      <c r="E466" s="441"/>
      <c r="F466" s="441"/>
      <c r="G466" s="441"/>
      <c r="H466" s="441"/>
      <c r="I466" s="441"/>
      <c r="J466" s="441"/>
      <c r="K466" s="441"/>
      <c r="L466" s="441"/>
      <c r="M466" s="441"/>
      <c r="N466" s="441"/>
      <c r="O466" s="441"/>
      <c r="P466" s="441"/>
      <c r="Q466" s="441"/>
      <c r="R466" s="441"/>
    </row>
    <row r="467" spans="4:18" ht="15.75" customHeight="1" x14ac:dyDescent="0.25">
      <c r="D467" s="441"/>
      <c r="E467" s="441"/>
      <c r="F467" s="441"/>
      <c r="G467" s="441"/>
      <c r="H467" s="441"/>
      <c r="I467" s="441"/>
      <c r="J467" s="441"/>
      <c r="K467" s="441"/>
      <c r="L467" s="441"/>
      <c r="M467" s="441"/>
      <c r="N467" s="441"/>
      <c r="O467" s="441"/>
      <c r="P467" s="441"/>
      <c r="Q467" s="441"/>
      <c r="R467" s="441"/>
    </row>
    <row r="468" spans="4:18" ht="15.75" customHeight="1" x14ac:dyDescent="0.25">
      <c r="D468" s="441"/>
      <c r="E468" s="441"/>
      <c r="F468" s="441"/>
      <c r="G468" s="441"/>
      <c r="H468" s="441"/>
      <c r="I468" s="441"/>
      <c r="J468" s="441"/>
      <c r="K468" s="441"/>
      <c r="L468" s="441"/>
      <c r="M468" s="441"/>
      <c r="N468" s="441"/>
      <c r="O468" s="441"/>
      <c r="P468" s="441"/>
      <c r="Q468" s="441"/>
      <c r="R468" s="441"/>
    </row>
    <row r="469" spans="4:18" ht="15.75" customHeight="1" x14ac:dyDescent="0.25">
      <c r="D469" s="441"/>
      <c r="E469" s="441"/>
      <c r="F469" s="441"/>
      <c r="G469" s="441"/>
      <c r="H469" s="441"/>
      <c r="I469" s="441"/>
      <c r="J469" s="441"/>
      <c r="K469" s="441"/>
      <c r="L469" s="441"/>
      <c r="M469" s="441"/>
      <c r="N469" s="441"/>
      <c r="O469" s="441"/>
      <c r="P469" s="441"/>
      <c r="Q469" s="441"/>
      <c r="R469" s="441"/>
    </row>
    <row r="470" spans="4:18" ht="15.75" customHeight="1" x14ac:dyDescent="0.25">
      <c r="D470" s="441"/>
      <c r="E470" s="441"/>
      <c r="F470" s="441"/>
      <c r="G470" s="441"/>
      <c r="H470" s="441"/>
      <c r="I470" s="441"/>
      <c r="J470" s="441"/>
      <c r="K470" s="441"/>
      <c r="L470" s="441"/>
      <c r="M470" s="441"/>
      <c r="N470" s="441"/>
      <c r="O470" s="441"/>
      <c r="P470" s="441"/>
      <c r="Q470" s="441"/>
      <c r="R470" s="441"/>
    </row>
    <row r="471" spans="4:18" ht="15.75" customHeight="1" x14ac:dyDescent="0.25">
      <c r="D471" s="441"/>
      <c r="E471" s="441"/>
      <c r="F471" s="441"/>
      <c r="G471" s="441"/>
      <c r="H471" s="441"/>
      <c r="I471" s="441"/>
      <c r="J471" s="441"/>
      <c r="K471" s="441"/>
      <c r="L471" s="441"/>
      <c r="M471" s="441"/>
      <c r="N471" s="441"/>
      <c r="O471" s="441"/>
      <c r="P471" s="441"/>
      <c r="Q471" s="441"/>
      <c r="R471" s="441"/>
    </row>
    <row r="472" spans="4:18" ht="15.75" customHeight="1" x14ac:dyDescent="0.25">
      <c r="D472" s="441"/>
      <c r="E472" s="441"/>
      <c r="F472" s="441"/>
      <c r="G472" s="441"/>
      <c r="H472" s="441"/>
      <c r="I472" s="441"/>
      <c r="J472" s="441"/>
      <c r="K472" s="441"/>
      <c r="L472" s="441"/>
      <c r="M472" s="441"/>
      <c r="N472" s="441"/>
      <c r="O472" s="441"/>
      <c r="P472" s="441"/>
      <c r="Q472" s="441"/>
      <c r="R472" s="441"/>
    </row>
    <row r="473" spans="4:18" ht="15.75" customHeight="1" x14ac:dyDescent="0.25">
      <c r="D473" s="441"/>
      <c r="E473" s="441"/>
      <c r="F473" s="441"/>
      <c r="G473" s="441"/>
      <c r="H473" s="441"/>
      <c r="I473" s="441"/>
      <c r="J473" s="441"/>
      <c r="K473" s="441"/>
      <c r="L473" s="441"/>
      <c r="M473" s="441"/>
      <c r="N473" s="441"/>
      <c r="O473" s="441"/>
      <c r="P473" s="441"/>
      <c r="Q473" s="441"/>
      <c r="R473" s="441"/>
    </row>
    <row r="474" spans="4:18" ht="15.75" customHeight="1" x14ac:dyDescent="0.25">
      <c r="D474" s="441"/>
      <c r="E474" s="441"/>
      <c r="F474" s="441"/>
      <c r="G474" s="441"/>
      <c r="H474" s="441"/>
      <c r="I474" s="441"/>
      <c r="J474" s="441"/>
      <c r="K474" s="441"/>
      <c r="L474" s="441"/>
      <c r="M474" s="441"/>
      <c r="N474" s="441"/>
      <c r="O474" s="441"/>
      <c r="P474" s="441"/>
      <c r="Q474" s="441"/>
      <c r="R474" s="441"/>
    </row>
    <row r="475" spans="4:18" ht="15.75" customHeight="1" x14ac:dyDescent="0.25">
      <c r="D475" s="441"/>
      <c r="E475" s="441"/>
      <c r="F475" s="441"/>
      <c r="G475" s="441"/>
      <c r="H475" s="441"/>
      <c r="I475" s="441"/>
      <c r="J475" s="441"/>
      <c r="K475" s="441"/>
      <c r="L475" s="441"/>
      <c r="M475" s="441"/>
      <c r="N475" s="441"/>
      <c r="O475" s="441"/>
      <c r="P475" s="441"/>
      <c r="Q475" s="441"/>
      <c r="R475" s="441"/>
    </row>
    <row r="476" spans="4:18" ht="15.75" customHeight="1" x14ac:dyDescent="0.25">
      <c r="D476" s="441"/>
      <c r="E476" s="441"/>
      <c r="F476" s="441"/>
      <c r="G476" s="441"/>
      <c r="H476" s="441"/>
      <c r="I476" s="441"/>
      <c r="J476" s="441"/>
      <c r="K476" s="441"/>
      <c r="L476" s="441"/>
      <c r="M476" s="441"/>
      <c r="N476" s="441"/>
      <c r="O476" s="441"/>
      <c r="P476" s="441"/>
      <c r="Q476" s="441"/>
      <c r="R476" s="441"/>
    </row>
    <row r="477" spans="4:18" ht="15.75" customHeight="1" x14ac:dyDescent="0.25">
      <c r="D477" s="441"/>
      <c r="E477" s="441"/>
      <c r="F477" s="441"/>
      <c r="G477" s="441"/>
      <c r="H477" s="441"/>
      <c r="I477" s="441"/>
      <c r="J477" s="441"/>
      <c r="K477" s="441"/>
      <c r="L477" s="441"/>
      <c r="M477" s="441"/>
      <c r="N477" s="441"/>
      <c r="O477" s="441"/>
      <c r="P477" s="441"/>
      <c r="Q477" s="441"/>
      <c r="R477" s="441"/>
    </row>
    <row r="478" spans="4:18" ht="15.75" customHeight="1" x14ac:dyDescent="0.25">
      <c r="D478" s="441"/>
      <c r="E478" s="441"/>
      <c r="F478" s="441"/>
      <c r="G478" s="441"/>
      <c r="H478" s="441"/>
      <c r="I478" s="441"/>
      <c r="J478" s="441"/>
      <c r="K478" s="441"/>
      <c r="L478" s="441"/>
      <c r="M478" s="441"/>
      <c r="N478" s="441"/>
      <c r="O478" s="441"/>
      <c r="P478" s="441"/>
      <c r="Q478" s="441"/>
      <c r="R478" s="441"/>
    </row>
    <row r="479" spans="4:18" ht="15.75" customHeight="1" x14ac:dyDescent="0.25">
      <c r="D479" s="441"/>
      <c r="E479" s="441"/>
      <c r="F479" s="441"/>
      <c r="G479" s="441"/>
      <c r="H479" s="441"/>
      <c r="I479" s="441"/>
      <c r="J479" s="441"/>
      <c r="K479" s="441"/>
      <c r="L479" s="441"/>
      <c r="M479" s="441"/>
      <c r="N479" s="441"/>
      <c r="O479" s="441"/>
      <c r="P479" s="441"/>
      <c r="Q479" s="441"/>
      <c r="R479" s="441"/>
    </row>
    <row r="480" spans="4:18" ht="15.75" customHeight="1" x14ac:dyDescent="0.25">
      <c r="D480" s="441"/>
      <c r="E480" s="441"/>
      <c r="F480" s="441"/>
      <c r="G480" s="441"/>
      <c r="H480" s="441"/>
      <c r="I480" s="441"/>
      <c r="J480" s="441"/>
      <c r="K480" s="441"/>
      <c r="L480" s="441"/>
      <c r="M480" s="441"/>
      <c r="N480" s="441"/>
      <c r="O480" s="441"/>
      <c r="P480" s="441"/>
      <c r="Q480" s="441"/>
      <c r="R480" s="441"/>
    </row>
    <row r="481" spans="4:18" ht="15.75" customHeight="1" x14ac:dyDescent="0.25">
      <c r="D481" s="441"/>
      <c r="E481" s="441"/>
      <c r="F481" s="441"/>
      <c r="G481" s="441"/>
      <c r="H481" s="441"/>
      <c r="I481" s="441"/>
      <c r="J481" s="441"/>
      <c r="K481" s="441"/>
      <c r="L481" s="441"/>
      <c r="M481" s="441"/>
      <c r="N481" s="441"/>
      <c r="O481" s="441"/>
      <c r="P481" s="441"/>
      <c r="Q481" s="441"/>
      <c r="R481" s="441"/>
    </row>
    <row r="482" spans="4:18" ht="15.75" customHeight="1" x14ac:dyDescent="0.25">
      <c r="D482" s="441"/>
      <c r="E482" s="441"/>
      <c r="F482" s="441"/>
      <c r="G482" s="441"/>
      <c r="H482" s="441"/>
      <c r="I482" s="441"/>
      <c r="J482" s="441"/>
      <c r="K482" s="441"/>
      <c r="L482" s="441"/>
      <c r="M482" s="441"/>
      <c r="N482" s="441"/>
      <c r="O482" s="441"/>
      <c r="P482" s="441"/>
      <c r="Q482" s="441"/>
      <c r="R482" s="441"/>
    </row>
    <row r="483" spans="4:18" ht="15.75" customHeight="1" x14ac:dyDescent="0.25">
      <c r="D483" s="441"/>
      <c r="E483" s="441"/>
      <c r="F483" s="441"/>
      <c r="G483" s="441"/>
      <c r="H483" s="441"/>
      <c r="I483" s="441"/>
      <c r="J483" s="441"/>
      <c r="K483" s="441"/>
      <c r="L483" s="441"/>
      <c r="M483" s="441"/>
      <c r="N483" s="441"/>
      <c r="O483" s="441"/>
      <c r="P483" s="441"/>
      <c r="Q483" s="441"/>
      <c r="R483" s="441"/>
    </row>
    <row r="484" spans="4:18" ht="15.75" customHeight="1" x14ac:dyDescent="0.25">
      <c r="D484" s="441"/>
      <c r="E484" s="441"/>
      <c r="F484" s="441"/>
      <c r="G484" s="441"/>
      <c r="H484" s="441"/>
      <c r="I484" s="441"/>
      <c r="J484" s="441"/>
      <c r="K484" s="441"/>
      <c r="L484" s="441"/>
      <c r="M484" s="441"/>
      <c r="N484" s="441"/>
      <c r="O484" s="441"/>
      <c r="P484" s="441"/>
      <c r="Q484" s="441"/>
      <c r="R484" s="441"/>
    </row>
    <row r="485" spans="4:18" ht="15.75" customHeight="1" x14ac:dyDescent="0.25">
      <c r="D485" s="441"/>
      <c r="E485" s="441"/>
      <c r="F485" s="441"/>
      <c r="G485" s="441"/>
      <c r="H485" s="441"/>
      <c r="I485" s="441"/>
      <c r="J485" s="441"/>
      <c r="K485" s="441"/>
      <c r="L485" s="441"/>
      <c r="M485" s="441"/>
      <c r="N485" s="441"/>
      <c r="O485" s="441"/>
      <c r="P485" s="441"/>
      <c r="Q485" s="441"/>
      <c r="R485" s="441"/>
    </row>
    <row r="486" spans="4:18" ht="15.75" customHeight="1" x14ac:dyDescent="0.25">
      <c r="D486" s="441"/>
      <c r="E486" s="441"/>
      <c r="F486" s="441"/>
      <c r="G486" s="441"/>
      <c r="H486" s="441"/>
      <c r="I486" s="441"/>
      <c r="J486" s="441"/>
      <c r="K486" s="441"/>
      <c r="L486" s="441"/>
      <c r="M486" s="441"/>
      <c r="N486" s="441"/>
      <c r="O486" s="441"/>
      <c r="P486" s="441"/>
      <c r="Q486" s="441"/>
      <c r="R486" s="441"/>
    </row>
    <row r="487" spans="4:18" ht="15.75" customHeight="1" x14ac:dyDescent="0.25">
      <c r="D487" s="441"/>
      <c r="E487" s="441"/>
      <c r="F487" s="441"/>
      <c r="G487" s="441"/>
      <c r="H487" s="441"/>
      <c r="I487" s="441"/>
      <c r="J487" s="441"/>
      <c r="K487" s="441"/>
      <c r="L487" s="441"/>
      <c r="M487" s="441"/>
      <c r="N487" s="441"/>
      <c r="O487" s="441"/>
      <c r="P487" s="441"/>
      <c r="Q487" s="441"/>
      <c r="R487" s="441"/>
    </row>
    <row r="488" spans="4:18" ht="15.75" customHeight="1" x14ac:dyDescent="0.25">
      <c r="D488" s="441"/>
      <c r="E488" s="441"/>
      <c r="F488" s="441"/>
      <c r="G488" s="441"/>
      <c r="H488" s="441"/>
      <c r="I488" s="441"/>
      <c r="J488" s="441"/>
      <c r="K488" s="441"/>
      <c r="L488" s="441"/>
      <c r="M488" s="441"/>
      <c r="N488" s="441"/>
      <c r="O488" s="441"/>
      <c r="P488" s="441"/>
      <c r="Q488" s="441"/>
      <c r="R488" s="441"/>
    </row>
    <row r="489" spans="4:18" ht="15.75" customHeight="1" x14ac:dyDescent="0.25">
      <c r="D489" s="441"/>
      <c r="E489" s="441"/>
      <c r="F489" s="441"/>
      <c r="G489" s="441"/>
      <c r="H489" s="441"/>
      <c r="I489" s="441"/>
      <c r="J489" s="441"/>
      <c r="K489" s="441"/>
      <c r="L489" s="441"/>
      <c r="M489" s="441"/>
      <c r="N489" s="441"/>
      <c r="O489" s="441"/>
      <c r="P489" s="441"/>
      <c r="Q489" s="441"/>
      <c r="R489" s="441"/>
    </row>
    <row r="490" spans="4:18" ht="15.75" customHeight="1" x14ac:dyDescent="0.25">
      <c r="D490" s="441"/>
      <c r="E490" s="441"/>
      <c r="F490" s="441"/>
      <c r="G490" s="441"/>
      <c r="H490" s="441"/>
      <c r="I490" s="441"/>
      <c r="J490" s="441"/>
      <c r="K490" s="441"/>
      <c r="L490" s="441"/>
      <c r="M490" s="441"/>
      <c r="N490" s="441"/>
      <c r="O490" s="441"/>
      <c r="P490" s="441"/>
      <c r="Q490" s="441"/>
      <c r="R490" s="441"/>
    </row>
    <row r="491" spans="4:18" ht="15.75" customHeight="1" x14ac:dyDescent="0.25">
      <c r="D491" s="441"/>
      <c r="E491" s="441"/>
      <c r="F491" s="441"/>
      <c r="G491" s="441"/>
      <c r="H491" s="441"/>
      <c r="I491" s="441"/>
      <c r="J491" s="441"/>
      <c r="K491" s="441"/>
      <c r="L491" s="441"/>
      <c r="M491" s="441"/>
      <c r="N491" s="441"/>
      <c r="O491" s="441"/>
      <c r="P491" s="441"/>
      <c r="Q491" s="441"/>
      <c r="R491" s="441"/>
    </row>
    <row r="492" spans="4:18" ht="15.75" customHeight="1" x14ac:dyDescent="0.25">
      <c r="D492" s="441"/>
      <c r="E492" s="441"/>
      <c r="F492" s="441"/>
      <c r="G492" s="441"/>
      <c r="H492" s="441"/>
      <c r="I492" s="441"/>
      <c r="J492" s="441"/>
      <c r="K492" s="441"/>
      <c r="L492" s="441"/>
      <c r="M492" s="441"/>
      <c r="N492" s="441"/>
      <c r="O492" s="441"/>
      <c r="P492" s="441"/>
      <c r="Q492" s="441"/>
      <c r="R492" s="441"/>
    </row>
    <row r="493" spans="4:18" ht="15.75" customHeight="1" x14ac:dyDescent="0.25">
      <c r="D493" s="441"/>
      <c r="E493" s="441"/>
      <c r="F493" s="441"/>
      <c r="G493" s="441"/>
      <c r="H493" s="441"/>
      <c r="I493" s="441"/>
      <c r="J493" s="441"/>
      <c r="K493" s="441"/>
      <c r="L493" s="441"/>
      <c r="M493" s="441"/>
      <c r="N493" s="441"/>
      <c r="O493" s="441"/>
      <c r="P493" s="441"/>
      <c r="Q493" s="441"/>
      <c r="R493" s="441"/>
    </row>
    <row r="494" spans="4:18" ht="15.75" customHeight="1" x14ac:dyDescent="0.25">
      <c r="D494" s="441"/>
      <c r="E494" s="441"/>
      <c r="F494" s="441"/>
      <c r="G494" s="441"/>
      <c r="H494" s="441"/>
      <c r="I494" s="441"/>
      <c r="J494" s="441"/>
      <c r="K494" s="441"/>
      <c r="L494" s="441"/>
      <c r="M494" s="441"/>
      <c r="N494" s="441"/>
      <c r="O494" s="441"/>
      <c r="P494" s="441"/>
      <c r="Q494" s="441"/>
      <c r="R494" s="441"/>
    </row>
    <row r="495" spans="4:18" ht="15.75" customHeight="1" x14ac:dyDescent="0.25">
      <c r="D495" s="441"/>
      <c r="E495" s="441"/>
      <c r="F495" s="441"/>
      <c r="G495" s="441"/>
      <c r="H495" s="441"/>
      <c r="I495" s="441"/>
      <c r="J495" s="441"/>
      <c r="K495" s="441"/>
      <c r="L495" s="441"/>
      <c r="M495" s="441"/>
      <c r="N495" s="441"/>
      <c r="O495" s="441"/>
      <c r="P495" s="441"/>
      <c r="Q495" s="441"/>
      <c r="R495" s="441"/>
    </row>
    <row r="496" spans="4:18" ht="15.75" customHeight="1" x14ac:dyDescent="0.25">
      <c r="D496" s="441"/>
      <c r="E496" s="441"/>
      <c r="F496" s="441"/>
      <c r="G496" s="441"/>
      <c r="H496" s="441"/>
      <c r="I496" s="441"/>
      <c r="J496" s="441"/>
      <c r="K496" s="441"/>
      <c r="L496" s="441"/>
      <c r="M496" s="441"/>
      <c r="N496" s="441"/>
      <c r="O496" s="441"/>
      <c r="P496" s="441"/>
      <c r="Q496" s="441"/>
      <c r="R496" s="441"/>
    </row>
    <row r="497" spans="4:18" ht="15.75" customHeight="1" x14ac:dyDescent="0.25">
      <c r="D497" s="441"/>
      <c r="E497" s="441"/>
      <c r="F497" s="441"/>
      <c r="G497" s="441"/>
      <c r="H497" s="441"/>
      <c r="I497" s="441"/>
      <c r="J497" s="441"/>
      <c r="K497" s="441"/>
      <c r="L497" s="441"/>
      <c r="M497" s="441"/>
      <c r="N497" s="441"/>
      <c r="O497" s="441"/>
      <c r="P497" s="441"/>
      <c r="Q497" s="441"/>
      <c r="R497" s="441"/>
    </row>
    <row r="498" spans="4:18" ht="15.75" customHeight="1" x14ac:dyDescent="0.25">
      <c r="D498" s="441"/>
      <c r="E498" s="441"/>
      <c r="F498" s="441"/>
      <c r="G498" s="441"/>
      <c r="H498" s="441"/>
      <c r="I498" s="441"/>
      <c r="J498" s="441"/>
      <c r="K498" s="441"/>
      <c r="L498" s="441"/>
      <c r="M498" s="441"/>
      <c r="N498" s="441"/>
      <c r="O498" s="441"/>
      <c r="P498" s="441"/>
      <c r="Q498" s="441"/>
      <c r="R498" s="441"/>
    </row>
    <row r="499" spans="4:18" ht="15.75" customHeight="1" x14ac:dyDescent="0.25">
      <c r="D499" s="441"/>
      <c r="E499" s="441"/>
      <c r="F499" s="441"/>
      <c r="G499" s="441"/>
      <c r="H499" s="441"/>
      <c r="I499" s="441"/>
      <c r="J499" s="441"/>
      <c r="K499" s="441"/>
      <c r="L499" s="441"/>
      <c r="M499" s="441"/>
      <c r="N499" s="441"/>
      <c r="O499" s="441"/>
      <c r="P499" s="441"/>
      <c r="Q499" s="441"/>
      <c r="R499" s="441"/>
    </row>
    <row r="500" spans="4:18" ht="15.75" customHeight="1" x14ac:dyDescent="0.25">
      <c r="D500" s="441"/>
      <c r="E500" s="441"/>
      <c r="F500" s="441"/>
      <c r="G500" s="441"/>
      <c r="H500" s="441"/>
      <c r="I500" s="441"/>
      <c r="J500" s="441"/>
      <c r="K500" s="441"/>
      <c r="L500" s="441"/>
      <c r="M500" s="441"/>
      <c r="N500" s="441"/>
      <c r="O500" s="441"/>
      <c r="P500" s="441"/>
      <c r="Q500" s="441"/>
      <c r="R500" s="441"/>
    </row>
    <row r="501" spans="4:18" ht="15.75" customHeight="1" x14ac:dyDescent="0.25">
      <c r="D501" s="441"/>
      <c r="E501" s="441"/>
      <c r="F501" s="441"/>
      <c r="G501" s="441"/>
      <c r="H501" s="441"/>
      <c r="I501" s="441"/>
      <c r="J501" s="441"/>
      <c r="K501" s="441"/>
      <c r="L501" s="441"/>
      <c r="M501" s="441"/>
      <c r="N501" s="441"/>
      <c r="O501" s="441"/>
      <c r="P501" s="441"/>
      <c r="Q501" s="441"/>
      <c r="R501" s="441"/>
    </row>
    <row r="502" spans="4:18" ht="15.75" customHeight="1" x14ac:dyDescent="0.25">
      <c r="D502" s="441"/>
      <c r="E502" s="441"/>
      <c r="F502" s="441"/>
      <c r="G502" s="441"/>
      <c r="H502" s="441"/>
      <c r="I502" s="441"/>
      <c r="J502" s="441"/>
      <c r="K502" s="441"/>
      <c r="L502" s="441"/>
      <c r="M502" s="441"/>
      <c r="N502" s="441"/>
      <c r="O502" s="441"/>
      <c r="P502" s="441"/>
      <c r="Q502" s="441"/>
      <c r="R502" s="441"/>
    </row>
    <row r="503" spans="4:18" ht="15.75" customHeight="1" x14ac:dyDescent="0.25">
      <c r="D503" s="441"/>
      <c r="E503" s="441"/>
      <c r="F503" s="441"/>
      <c r="G503" s="441"/>
      <c r="H503" s="441"/>
      <c r="I503" s="441"/>
      <c r="J503" s="441"/>
      <c r="K503" s="441"/>
      <c r="L503" s="441"/>
      <c r="M503" s="441"/>
      <c r="N503" s="441"/>
      <c r="O503" s="441"/>
      <c r="P503" s="441"/>
      <c r="Q503" s="441"/>
      <c r="R503" s="441"/>
    </row>
    <row r="504" spans="4:18" ht="15.75" customHeight="1" x14ac:dyDescent="0.25">
      <c r="D504" s="441"/>
      <c r="E504" s="441"/>
      <c r="F504" s="441"/>
      <c r="G504" s="441"/>
      <c r="H504" s="441"/>
      <c r="I504" s="441"/>
      <c r="J504" s="441"/>
      <c r="K504" s="441"/>
      <c r="L504" s="441"/>
      <c r="M504" s="441"/>
      <c r="N504" s="441"/>
      <c r="O504" s="441"/>
      <c r="P504" s="441"/>
      <c r="Q504" s="441"/>
      <c r="R504" s="441"/>
    </row>
    <row r="505" spans="4:18" ht="15.75" customHeight="1" x14ac:dyDescent="0.25">
      <c r="D505" s="441"/>
      <c r="E505" s="441"/>
      <c r="F505" s="441"/>
      <c r="G505" s="441"/>
      <c r="H505" s="441"/>
      <c r="I505" s="441"/>
      <c r="J505" s="441"/>
      <c r="K505" s="441"/>
      <c r="L505" s="441"/>
      <c r="M505" s="441"/>
      <c r="N505" s="441"/>
      <c r="O505" s="441"/>
      <c r="P505" s="441"/>
      <c r="Q505" s="441"/>
      <c r="R505" s="441"/>
    </row>
    <row r="506" spans="4:18" ht="15.75" customHeight="1" x14ac:dyDescent="0.25">
      <c r="D506" s="441"/>
      <c r="E506" s="441"/>
      <c r="F506" s="441"/>
      <c r="G506" s="441"/>
      <c r="H506" s="441"/>
      <c r="I506" s="441"/>
      <c r="J506" s="441"/>
      <c r="K506" s="441"/>
      <c r="L506" s="441"/>
      <c r="M506" s="441"/>
      <c r="N506" s="441"/>
      <c r="O506" s="441"/>
      <c r="P506" s="441"/>
      <c r="Q506" s="441"/>
      <c r="R506" s="441"/>
    </row>
    <row r="507" spans="4:18" ht="15.75" customHeight="1" x14ac:dyDescent="0.25">
      <c r="D507" s="441"/>
      <c r="E507" s="441"/>
      <c r="F507" s="441"/>
      <c r="G507" s="441"/>
      <c r="H507" s="441"/>
      <c r="I507" s="441"/>
      <c r="J507" s="441"/>
      <c r="K507" s="441"/>
      <c r="L507" s="441"/>
      <c r="M507" s="441"/>
      <c r="N507" s="441"/>
      <c r="O507" s="441"/>
      <c r="P507" s="441"/>
      <c r="Q507" s="441"/>
      <c r="R507" s="441"/>
    </row>
    <row r="508" spans="4:18" ht="15.75" customHeight="1" x14ac:dyDescent="0.25">
      <c r="D508" s="441"/>
      <c r="E508" s="441"/>
      <c r="F508" s="441"/>
      <c r="G508" s="441"/>
      <c r="H508" s="441"/>
      <c r="I508" s="441"/>
      <c r="J508" s="441"/>
      <c r="K508" s="441"/>
      <c r="L508" s="441"/>
      <c r="M508" s="441"/>
      <c r="N508" s="441"/>
      <c r="O508" s="441"/>
      <c r="P508" s="441"/>
      <c r="Q508" s="441"/>
      <c r="R508" s="441"/>
    </row>
    <row r="509" spans="4:18" ht="15.75" customHeight="1" x14ac:dyDescent="0.25">
      <c r="D509" s="441"/>
      <c r="E509" s="441"/>
      <c r="F509" s="441"/>
      <c r="G509" s="441"/>
      <c r="H509" s="441"/>
      <c r="I509" s="441"/>
      <c r="J509" s="441"/>
      <c r="K509" s="441"/>
      <c r="L509" s="441"/>
      <c r="M509" s="441"/>
      <c r="N509" s="441"/>
      <c r="O509" s="441"/>
      <c r="P509" s="441"/>
      <c r="Q509" s="441"/>
      <c r="R509" s="441"/>
    </row>
    <row r="510" spans="4:18" ht="15.75" customHeight="1" x14ac:dyDescent="0.25">
      <c r="D510" s="441"/>
      <c r="E510" s="441"/>
      <c r="F510" s="441"/>
      <c r="G510" s="441"/>
      <c r="H510" s="441"/>
      <c r="I510" s="441"/>
      <c r="J510" s="441"/>
      <c r="K510" s="441"/>
      <c r="L510" s="441"/>
      <c r="M510" s="441"/>
      <c r="N510" s="441"/>
      <c r="O510" s="441"/>
      <c r="P510" s="441"/>
      <c r="Q510" s="441"/>
      <c r="R510" s="441"/>
    </row>
    <row r="511" spans="4:18" ht="15.75" customHeight="1" x14ac:dyDescent="0.25">
      <c r="D511" s="441"/>
      <c r="E511" s="441"/>
      <c r="F511" s="441"/>
      <c r="G511" s="441"/>
      <c r="H511" s="441"/>
      <c r="I511" s="441"/>
      <c r="J511" s="441"/>
      <c r="K511" s="441"/>
      <c r="L511" s="441"/>
      <c r="M511" s="441"/>
      <c r="N511" s="441"/>
      <c r="O511" s="441"/>
      <c r="P511" s="441"/>
      <c r="Q511" s="441"/>
      <c r="R511" s="441"/>
    </row>
    <row r="512" spans="4:18" ht="15.75" customHeight="1" x14ac:dyDescent="0.25">
      <c r="D512" s="441"/>
      <c r="E512" s="441"/>
      <c r="F512" s="441"/>
      <c r="G512" s="441"/>
      <c r="H512" s="441"/>
      <c r="I512" s="441"/>
      <c r="J512" s="441"/>
      <c r="K512" s="441"/>
      <c r="L512" s="441"/>
      <c r="M512" s="441"/>
      <c r="N512" s="441"/>
      <c r="O512" s="441"/>
      <c r="P512" s="441"/>
      <c r="Q512" s="441"/>
      <c r="R512" s="441"/>
    </row>
    <row r="513" spans="4:18" ht="15.75" customHeight="1" x14ac:dyDescent="0.25">
      <c r="D513" s="441"/>
      <c r="E513" s="441"/>
      <c r="F513" s="441"/>
      <c r="G513" s="441"/>
      <c r="H513" s="441"/>
      <c r="I513" s="441"/>
      <c r="J513" s="441"/>
      <c r="K513" s="441"/>
      <c r="L513" s="441"/>
      <c r="M513" s="441"/>
      <c r="N513" s="441"/>
      <c r="O513" s="441"/>
      <c r="P513" s="441"/>
      <c r="Q513" s="441"/>
      <c r="R513" s="441"/>
    </row>
    <row r="514" spans="4:18" ht="15.75" customHeight="1" x14ac:dyDescent="0.25">
      <c r="D514" s="441"/>
      <c r="E514" s="441"/>
      <c r="F514" s="441"/>
      <c r="G514" s="441"/>
      <c r="H514" s="441"/>
      <c r="I514" s="441"/>
      <c r="J514" s="441"/>
      <c r="K514" s="441"/>
      <c r="L514" s="441"/>
      <c r="M514" s="441"/>
      <c r="N514" s="441"/>
      <c r="O514" s="441"/>
      <c r="P514" s="441"/>
      <c r="Q514" s="441"/>
      <c r="R514" s="441"/>
    </row>
    <row r="515" spans="4:18" ht="15.75" customHeight="1" x14ac:dyDescent="0.25">
      <c r="D515" s="441"/>
      <c r="E515" s="441"/>
      <c r="F515" s="441"/>
      <c r="G515" s="441"/>
      <c r="H515" s="441"/>
      <c r="I515" s="441"/>
      <c r="J515" s="441"/>
      <c r="K515" s="441"/>
      <c r="L515" s="441"/>
      <c r="M515" s="441"/>
      <c r="N515" s="441"/>
      <c r="O515" s="441"/>
      <c r="P515" s="441"/>
      <c r="Q515" s="441"/>
      <c r="R515" s="441"/>
    </row>
    <row r="516" spans="4:18" ht="15.75" customHeight="1" x14ac:dyDescent="0.25">
      <c r="D516" s="441"/>
      <c r="E516" s="441"/>
      <c r="F516" s="441"/>
      <c r="G516" s="441"/>
      <c r="H516" s="441"/>
      <c r="I516" s="441"/>
      <c r="J516" s="441"/>
      <c r="K516" s="441"/>
      <c r="L516" s="441"/>
      <c r="M516" s="441"/>
      <c r="N516" s="441"/>
      <c r="O516" s="441"/>
      <c r="P516" s="441"/>
      <c r="Q516" s="441"/>
      <c r="R516" s="441"/>
    </row>
    <row r="517" spans="4:18" ht="15.75" customHeight="1" x14ac:dyDescent="0.25">
      <c r="D517" s="441"/>
      <c r="E517" s="441"/>
      <c r="F517" s="441"/>
      <c r="G517" s="441"/>
      <c r="H517" s="441"/>
      <c r="I517" s="441"/>
      <c r="J517" s="441"/>
      <c r="K517" s="441"/>
      <c r="L517" s="441"/>
      <c r="M517" s="441"/>
      <c r="N517" s="441"/>
      <c r="O517" s="441"/>
      <c r="P517" s="441"/>
      <c r="Q517" s="441"/>
      <c r="R517" s="441"/>
    </row>
    <row r="518" spans="4:18" ht="15.75" customHeight="1" x14ac:dyDescent="0.25">
      <c r="D518" s="441"/>
      <c r="E518" s="441"/>
      <c r="F518" s="441"/>
      <c r="G518" s="441"/>
      <c r="H518" s="441"/>
      <c r="I518" s="441"/>
      <c r="J518" s="441"/>
      <c r="K518" s="441"/>
      <c r="L518" s="441"/>
      <c r="M518" s="441"/>
      <c r="N518" s="441"/>
      <c r="O518" s="441"/>
      <c r="P518" s="441"/>
      <c r="Q518" s="441"/>
      <c r="R518" s="441"/>
    </row>
    <row r="519" spans="4:18" ht="15.75" customHeight="1" x14ac:dyDescent="0.25">
      <c r="D519" s="441"/>
      <c r="E519" s="441"/>
      <c r="F519" s="441"/>
      <c r="G519" s="441"/>
      <c r="H519" s="441"/>
      <c r="I519" s="441"/>
      <c r="J519" s="441"/>
      <c r="K519" s="441"/>
      <c r="L519" s="441"/>
      <c r="M519" s="441"/>
      <c r="N519" s="441"/>
      <c r="O519" s="441"/>
      <c r="P519" s="441"/>
      <c r="Q519" s="441"/>
      <c r="R519" s="441"/>
    </row>
    <row r="520" spans="4:18" ht="15.75" customHeight="1" x14ac:dyDescent="0.25">
      <c r="D520" s="441"/>
      <c r="E520" s="441"/>
      <c r="F520" s="441"/>
      <c r="G520" s="441"/>
      <c r="H520" s="441"/>
      <c r="I520" s="441"/>
      <c r="J520" s="441"/>
      <c r="K520" s="441"/>
      <c r="L520" s="441"/>
      <c r="M520" s="441"/>
      <c r="N520" s="441"/>
      <c r="O520" s="441"/>
      <c r="P520" s="441"/>
      <c r="Q520" s="441"/>
      <c r="R520" s="441"/>
    </row>
    <row r="521" spans="4:18" ht="15.75" customHeight="1" x14ac:dyDescent="0.25">
      <c r="D521" s="441"/>
      <c r="E521" s="441"/>
      <c r="F521" s="441"/>
      <c r="G521" s="441"/>
      <c r="H521" s="441"/>
      <c r="I521" s="441"/>
      <c r="J521" s="441"/>
      <c r="K521" s="441"/>
      <c r="L521" s="441"/>
      <c r="M521" s="441"/>
      <c r="N521" s="441"/>
      <c r="O521" s="441"/>
      <c r="P521" s="441"/>
      <c r="Q521" s="441"/>
      <c r="R521" s="441"/>
    </row>
    <row r="522" spans="4:18" ht="15.75" customHeight="1" x14ac:dyDescent="0.25">
      <c r="D522" s="441"/>
      <c r="E522" s="441"/>
      <c r="F522" s="441"/>
      <c r="G522" s="441"/>
      <c r="H522" s="441"/>
      <c r="I522" s="441"/>
      <c r="J522" s="441"/>
      <c r="K522" s="441"/>
      <c r="L522" s="441"/>
      <c r="M522" s="441"/>
      <c r="N522" s="441"/>
      <c r="O522" s="441"/>
      <c r="P522" s="441"/>
      <c r="Q522" s="441"/>
      <c r="R522" s="441"/>
    </row>
    <row r="523" spans="4:18" ht="15.75" customHeight="1" x14ac:dyDescent="0.25">
      <c r="D523" s="441"/>
      <c r="E523" s="441"/>
      <c r="F523" s="441"/>
      <c r="G523" s="441"/>
      <c r="H523" s="441"/>
      <c r="I523" s="441"/>
      <c r="J523" s="441"/>
      <c r="K523" s="441"/>
      <c r="L523" s="441"/>
      <c r="M523" s="441"/>
      <c r="N523" s="441"/>
      <c r="O523" s="441"/>
      <c r="P523" s="441"/>
      <c r="Q523" s="441"/>
      <c r="R523" s="441"/>
    </row>
    <row r="524" spans="4:18" ht="15.75" customHeight="1" x14ac:dyDescent="0.25">
      <c r="D524" s="441"/>
      <c r="E524" s="441"/>
      <c r="F524" s="441"/>
      <c r="G524" s="441"/>
      <c r="H524" s="441"/>
      <c r="I524" s="441"/>
      <c r="J524" s="441"/>
      <c r="K524" s="441"/>
      <c r="L524" s="441"/>
      <c r="M524" s="441"/>
      <c r="N524" s="441"/>
      <c r="O524" s="441"/>
      <c r="P524" s="441"/>
      <c r="Q524" s="441"/>
      <c r="R524" s="441"/>
    </row>
    <row r="525" spans="4:18" ht="15.75" customHeight="1" x14ac:dyDescent="0.25">
      <c r="D525" s="441"/>
      <c r="E525" s="441"/>
      <c r="F525" s="441"/>
      <c r="G525" s="441"/>
      <c r="H525" s="441"/>
      <c r="I525" s="441"/>
      <c r="J525" s="441"/>
      <c r="K525" s="441"/>
      <c r="L525" s="441"/>
      <c r="M525" s="441"/>
      <c r="N525" s="441"/>
      <c r="O525" s="441"/>
      <c r="P525" s="441"/>
      <c r="Q525" s="441"/>
      <c r="R525" s="441"/>
    </row>
    <row r="526" spans="4:18" ht="15.75" customHeight="1" x14ac:dyDescent="0.25">
      <c r="D526" s="441"/>
      <c r="E526" s="441"/>
      <c r="F526" s="441"/>
      <c r="G526" s="441"/>
      <c r="H526" s="441"/>
      <c r="I526" s="441"/>
      <c r="J526" s="441"/>
      <c r="K526" s="441"/>
      <c r="L526" s="441"/>
      <c r="M526" s="441"/>
      <c r="N526" s="441"/>
      <c r="O526" s="441"/>
      <c r="P526" s="441"/>
      <c r="Q526" s="441"/>
      <c r="R526" s="441"/>
    </row>
    <row r="527" spans="4:18" ht="15.75" customHeight="1" x14ac:dyDescent="0.25">
      <c r="D527" s="441"/>
      <c r="E527" s="441"/>
      <c r="F527" s="441"/>
      <c r="G527" s="441"/>
      <c r="H527" s="441"/>
      <c r="I527" s="441"/>
      <c r="J527" s="441"/>
      <c r="K527" s="441"/>
      <c r="L527" s="441"/>
      <c r="M527" s="441"/>
      <c r="N527" s="441"/>
      <c r="O527" s="441"/>
      <c r="P527" s="441"/>
      <c r="Q527" s="441"/>
      <c r="R527" s="441"/>
    </row>
    <row r="528" spans="4:18" ht="15.75" customHeight="1" x14ac:dyDescent="0.25">
      <c r="D528" s="441"/>
      <c r="E528" s="441"/>
      <c r="F528" s="441"/>
      <c r="G528" s="441"/>
      <c r="H528" s="441"/>
      <c r="I528" s="441"/>
      <c r="J528" s="441"/>
      <c r="K528" s="441"/>
      <c r="L528" s="441"/>
      <c r="M528" s="441"/>
      <c r="N528" s="441"/>
      <c r="O528" s="441"/>
      <c r="P528" s="441"/>
      <c r="Q528" s="441"/>
      <c r="R528" s="441"/>
    </row>
    <row r="529" spans="4:18" ht="15.75" customHeight="1" x14ac:dyDescent="0.25">
      <c r="D529" s="441"/>
      <c r="E529" s="441"/>
      <c r="F529" s="441"/>
      <c r="G529" s="441"/>
      <c r="H529" s="441"/>
      <c r="I529" s="441"/>
      <c r="J529" s="441"/>
      <c r="K529" s="441"/>
      <c r="L529" s="441"/>
      <c r="M529" s="441"/>
      <c r="N529" s="441"/>
      <c r="O529" s="441"/>
      <c r="P529" s="441"/>
      <c r="Q529" s="441"/>
      <c r="R529" s="441"/>
    </row>
    <row r="530" spans="4:18" ht="15.75" customHeight="1" x14ac:dyDescent="0.25">
      <c r="D530" s="441"/>
      <c r="E530" s="441"/>
      <c r="F530" s="441"/>
      <c r="G530" s="441"/>
      <c r="H530" s="441"/>
      <c r="I530" s="441"/>
      <c r="J530" s="441"/>
      <c r="K530" s="441"/>
      <c r="L530" s="441"/>
      <c r="M530" s="441"/>
      <c r="N530" s="441"/>
      <c r="O530" s="441"/>
      <c r="P530" s="441"/>
      <c r="Q530" s="441"/>
      <c r="R530" s="441"/>
    </row>
    <row r="531" spans="4:18" ht="15.75" customHeight="1" x14ac:dyDescent="0.25">
      <c r="D531" s="441"/>
      <c r="E531" s="441"/>
      <c r="F531" s="441"/>
      <c r="G531" s="441"/>
      <c r="H531" s="441"/>
      <c r="I531" s="441"/>
      <c r="J531" s="441"/>
      <c r="K531" s="441"/>
      <c r="L531" s="441"/>
      <c r="M531" s="441"/>
      <c r="N531" s="441"/>
      <c r="O531" s="441"/>
      <c r="P531" s="441"/>
      <c r="Q531" s="441"/>
      <c r="R531" s="441"/>
    </row>
    <row r="532" spans="4:18" ht="15.75" customHeight="1" x14ac:dyDescent="0.25">
      <c r="D532" s="441"/>
      <c r="E532" s="441"/>
      <c r="F532" s="441"/>
      <c r="G532" s="441"/>
      <c r="H532" s="441"/>
      <c r="I532" s="441"/>
      <c r="J532" s="441"/>
      <c r="K532" s="441"/>
      <c r="L532" s="441"/>
      <c r="M532" s="441"/>
      <c r="N532" s="441"/>
      <c r="O532" s="441"/>
      <c r="P532" s="441"/>
      <c r="Q532" s="441"/>
      <c r="R532" s="441"/>
    </row>
    <row r="533" spans="4:18" ht="15.75" customHeight="1" x14ac:dyDescent="0.25">
      <c r="D533" s="441"/>
      <c r="E533" s="441"/>
      <c r="F533" s="441"/>
      <c r="G533" s="441"/>
      <c r="H533" s="441"/>
      <c r="I533" s="441"/>
      <c r="J533" s="441"/>
      <c r="K533" s="441"/>
      <c r="L533" s="441"/>
      <c r="M533" s="441"/>
      <c r="N533" s="441"/>
      <c r="O533" s="441"/>
      <c r="P533" s="441"/>
      <c r="Q533" s="441"/>
      <c r="R533" s="441"/>
    </row>
    <row r="534" spans="4:18" ht="15.75" customHeight="1" x14ac:dyDescent="0.25">
      <c r="D534" s="441"/>
      <c r="E534" s="441"/>
      <c r="F534" s="441"/>
      <c r="G534" s="441"/>
      <c r="H534" s="441"/>
      <c r="I534" s="441"/>
      <c r="J534" s="441"/>
      <c r="K534" s="441"/>
      <c r="L534" s="441"/>
      <c r="M534" s="441"/>
      <c r="N534" s="441"/>
      <c r="O534" s="441"/>
      <c r="P534" s="441"/>
      <c r="Q534" s="441"/>
      <c r="R534" s="441"/>
    </row>
    <row r="535" spans="4:18" ht="15.75" customHeight="1" x14ac:dyDescent="0.25">
      <c r="D535" s="441"/>
      <c r="E535" s="441"/>
      <c r="F535" s="441"/>
      <c r="G535" s="441"/>
      <c r="H535" s="441"/>
      <c r="I535" s="441"/>
      <c r="J535" s="441"/>
      <c r="K535" s="441"/>
      <c r="L535" s="441"/>
      <c r="M535" s="441"/>
      <c r="N535" s="441"/>
      <c r="O535" s="441"/>
      <c r="P535" s="441"/>
      <c r="Q535" s="441"/>
      <c r="R535" s="441"/>
    </row>
    <row r="536" spans="4:18" ht="15.75" customHeight="1" x14ac:dyDescent="0.25">
      <c r="D536" s="441"/>
      <c r="E536" s="441"/>
      <c r="F536" s="441"/>
      <c r="G536" s="441"/>
      <c r="H536" s="441"/>
      <c r="I536" s="441"/>
      <c r="J536" s="441"/>
      <c r="K536" s="441"/>
      <c r="L536" s="441"/>
      <c r="M536" s="441"/>
      <c r="N536" s="441"/>
      <c r="O536" s="441"/>
      <c r="P536" s="441"/>
      <c r="Q536" s="441"/>
      <c r="R536" s="441"/>
    </row>
    <row r="537" spans="4:18" ht="15.75" customHeight="1" x14ac:dyDescent="0.25">
      <c r="D537" s="441"/>
      <c r="E537" s="441"/>
      <c r="F537" s="441"/>
      <c r="G537" s="441"/>
      <c r="H537" s="441"/>
      <c r="I537" s="441"/>
      <c r="J537" s="441"/>
      <c r="K537" s="441"/>
      <c r="L537" s="441"/>
      <c r="M537" s="441"/>
      <c r="N537" s="441"/>
      <c r="O537" s="441"/>
      <c r="P537" s="441"/>
      <c r="Q537" s="441"/>
      <c r="R537" s="441"/>
    </row>
    <row r="538" spans="4:18" ht="15.75" customHeight="1" x14ac:dyDescent="0.25">
      <c r="D538" s="441"/>
      <c r="E538" s="441"/>
      <c r="F538" s="441"/>
      <c r="G538" s="441"/>
      <c r="H538" s="441"/>
      <c r="I538" s="441"/>
      <c r="J538" s="441"/>
      <c r="K538" s="441"/>
      <c r="L538" s="441"/>
      <c r="M538" s="441"/>
      <c r="N538" s="441"/>
      <c r="O538" s="441"/>
      <c r="P538" s="441"/>
      <c r="Q538" s="441"/>
      <c r="R538" s="441"/>
    </row>
    <row r="539" spans="4:18" ht="15.75" customHeight="1" x14ac:dyDescent="0.25">
      <c r="D539" s="441"/>
      <c r="E539" s="441"/>
      <c r="F539" s="441"/>
      <c r="G539" s="441"/>
      <c r="H539" s="441"/>
      <c r="I539" s="441"/>
      <c r="J539" s="441"/>
      <c r="K539" s="441"/>
      <c r="L539" s="441"/>
      <c r="M539" s="441"/>
      <c r="N539" s="441"/>
      <c r="O539" s="441"/>
      <c r="P539" s="441"/>
      <c r="Q539" s="441"/>
      <c r="R539" s="441"/>
    </row>
    <row r="540" spans="4:18" ht="15.75" customHeight="1" x14ac:dyDescent="0.25">
      <c r="D540" s="441"/>
      <c r="E540" s="441"/>
      <c r="F540" s="441"/>
      <c r="G540" s="441"/>
      <c r="H540" s="441"/>
      <c r="I540" s="441"/>
      <c r="J540" s="441"/>
      <c r="K540" s="441"/>
      <c r="L540" s="441"/>
      <c r="M540" s="441"/>
      <c r="N540" s="441"/>
      <c r="O540" s="441"/>
      <c r="P540" s="441"/>
      <c r="Q540" s="441"/>
      <c r="R540" s="441"/>
    </row>
    <row r="541" spans="4:18" ht="15.75" customHeight="1" x14ac:dyDescent="0.25">
      <c r="D541" s="441"/>
      <c r="E541" s="441"/>
      <c r="F541" s="441"/>
      <c r="G541" s="441"/>
      <c r="H541" s="441"/>
      <c r="I541" s="441"/>
      <c r="J541" s="441"/>
      <c r="K541" s="441"/>
      <c r="L541" s="441"/>
      <c r="M541" s="441"/>
      <c r="N541" s="441"/>
      <c r="O541" s="441"/>
      <c r="P541" s="441"/>
      <c r="Q541" s="441"/>
      <c r="R541" s="441"/>
    </row>
    <row r="542" spans="4:18" ht="15.75" customHeight="1" x14ac:dyDescent="0.25">
      <c r="D542" s="441"/>
      <c r="E542" s="441"/>
      <c r="F542" s="441"/>
      <c r="G542" s="441"/>
      <c r="H542" s="441"/>
      <c r="I542" s="441"/>
      <c r="J542" s="441"/>
      <c r="K542" s="441"/>
      <c r="L542" s="441"/>
      <c r="M542" s="441"/>
      <c r="N542" s="441"/>
      <c r="O542" s="441"/>
      <c r="P542" s="441"/>
      <c r="Q542" s="441"/>
      <c r="R542" s="441"/>
    </row>
    <row r="543" spans="4:18" ht="15.75" customHeight="1" x14ac:dyDescent="0.25">
      <c r="D543" s="441"/>
      <c r="E543" s="441"/>
      <c r="F543" s="441"/>
      <c r="G543" s="441"/>
      <c r="H543" s="441"/>
      <c r="I543" s="441"/>
      <c r="J543" s="441"/>
      <c r="K543" s="441"/>
      <c r="L543" s="441"/>
      <c r="M543" s="441"/>
      <c r="N543" s="441"/>
      <c r="O543" s="441"/>
      <c r="P543" s="441"/>
      <c r="Q543" s="441"/>
      <c r="R543" s="441"/>
    </row>
    <row r="544" spans="4:18" ht="15.75" customHeight="1" x14ac:dyDescent="0.25">
      <c r="D544" s="441"/>
      <c r="E544" s="441"/>
      <c r="F544" s="441"/>
      <c r="G544" s="441"/>
      <c r="H544" s="441"/>
      <c r="I544" s="441"/>
      <c r="J544" s="441"/>
      <c r="K544" s="441"/>
      <c r="L544" s="441"/>
      <c r="M544" s="441"/>
      <c r="N544" s="441"/>
      <c r="O544" s="441"/>
      <c r="P544" s="441"/>
      <c r="Q544" s="441"/>
      <c r="R544" s="441"/>
    </row>
    <row r="545" spans="4:18" ht="15.75" customHeight="1" x14ac:dyDescent="0.25">
      <c r="D545" s="441"/>
      <c r="E545" s="441"/>
      <c r="F545" s="441"/>
      <c r="G545" s="441"/>
      <c r="H545" s="441"/>
      <c r="I545" s="441"/>
      <c r="J545" s="441"/>
      <c r="K545" s="441"/>
      <c r="L545" s="441"/>
      <c r="M545" s="441"/>
      <c r="N545" s="441"/>
      <c r="O545" s="441"/>
      <c r="P545" s="441"/>
      <c r="Q545" s="441"/>
      <c r="R545" s="441"/>
    </row>
    <row r="546" spans="4:18" ht="15.75" customHeight="1" x14ac:dyDescent="0.25">
      <c r="D546" s="441"/>
      <c r="E546" s="441"/>
      <c r="F546" s="441"/>
      <c r="G546" s="441"/>
      <c r="H546" s="441"/>
      <c r="I546" s="441"/>
      <c r="J546" s="441"/>
      <c r="K546" s="441"/>
      <c r="L546" s="441"/>
      <c r="M546" s="441"/>
      <c r="N546" s="441"/>
      <c r="O546" s="441"/>
      <c r="P546" s="441"/>
      <c r="Q546" s="441"/>
      <c r="R546" s="441"/>
    </row>
    <row r="547" spans="4:18" ht="15.75" customHeight="1" x14ac:dyDescent="0.25">
      <c r="D547" s="441"/>
      <c r="E547" s="441"/>
      <c r="F547" s="441"/>
      <c r="G547" s="441"/>
      <c r="H547" s="441"/>
      <c r="I547" s="441"/>
      <c r="J547" s="441"/>
      <c r="K547" s="441"/>
      <c r="L547" s="441"/>
      <c r="M547" s="441"/>
      <c r="N547" s="441"/>
      <c r="O547" s="441"/>
      <c r="P547" s="441"/>
      <c r="Q547" s="441"/>
      <c r="R547" s="441"/>
    </row>
    <row r="548" spans="4:18" ht="15.75" customHeight="1" x14ac:dyDescent="0.25">
      <c r="D548" s="441"/>
      <c r="E548" s="441"/>
      <c r="F548" s="441"/>
      <c r="G548" s="441"/>
      <c r="H548" s="441"/>
      <c r="I548" s="441"/>
      <c r="J548" s="441"/>
      <c r="K548" s="441"/>
      <c r="L548" s="441"/>
      <c r="M548" s="441"/>
      <c r="N548" s="441"/>
      <c r="O548" s="441"/>
      <c r="P548" s="441"/>
      <c r="Q548" s="441"/>
      <c r="R548" s="441"/>
    </row>
    <row r="549" spans="4:18" ht="15.75" customHeight="1" x14ac:dyDescent="0.25">
      <c r="D549" s="441"/>
      <c r="E549" s="441"/>
      <c r="F549" s="441"/>
      <c r="G549" s="441"/>
      <c r="H549" s="441"/>
      <c r="I549" s="441"/>
      <c r="J549" s="441"/>
      <c r="K549" s="441"/>
      <c r="L549" s="441"/>
      <c r="M549" s="441"/>
      <c r="N549" s="441"/>
      <c r="O549" s="441"/>
      <c r="P549" s="441"/>
      <c r="Q549" s="441"/>
      <c r="R549" s="441"/>
    </row>
    <row r="550" spans="4:18" ht="15.75" customHeight="1" x14ac:dyDescent="0.25">
      <c r="D550" s="441"/>
      <c r="E550" s="441"/>
      <c r="F550" s="441"/>
      <c r="G550" s="441"/>
      <c r="H550" s="441"/>
      <c r="I550" s="441"/>
      <c r="J550" s="441"/>
      <c r="K550" s="441"/>
      <c r="L550" s="441"/>
      <c r="M550" s="441"/>
      <c r="N550" s="441"/>
      <c r="O550" s="441"/>
      <c r="P550" s="441"/>
      <c r="Q550" s="441"/>
      <c r="R550" s="441"/>
    </row>
    <row r="551" spans="4:18" ht="15.75" customHeight="1" x14ac:dyDescent="0.25">
      <c r="D551" s="441"/>
      <c r="E551" s="441"/>
      <c r="F551" s="441"/>
      <c r="G551" s="441"/>
      <c r="H551" s="441"/>
      <c r="I551" s="441"/>
      <c r="J551" s="441"/>
      <c r="K551" s="441"/>
      <c r="L551" s="441"/>
      <c r="M551" s="441"/>
      <c r="N551" s="441"/>
      <c r="O551" s="441"/>
      <c r="P551" s="441"/>
      <c r="Q551" s="441"/>
      <c r="R551" s="441"/>
    </row>
    <row r="552" spans="4:18" ht="15.75" customHeight="1" x14ac:dyDescent="0.25">
      <c r="D552" s="441"/>
      <c r="E552" s="441"/>
      <c r="F552" s="441"/>
      <c r="G552" s="441"/>
      <c r="H552" s="441"/>
      <c r="I552" s="441"/>
      <c r="J552" s="441"/>
      <c r="K552" s="441"/>
      <c r="L552" s="441"/>
      <c r="M552" s="441"/>
      <c r="N552" s="441"/>
      <c r="O552" s="441"/>
      <c r="P552" s="441"/>
      <c r="Q552" s="441"/>
      <c r="R552" s="441"/>
    </row>
    <row r="553" spans="4:18" ht="15.75" customHeight="1" x14ac:dyDescent="0.25">
      <c r="D553" s="441"/>
      <c r="E553" s="441"/>
      <c r="F553" s="441"/>
      <c r="G553" s="441"/>
      <c r="H553" s="441"/>
      <c r="I553" s="441"/>
      <c r="J553" s="441"/>
      <c r="K553" s="441"/>
      <c r="L553" s="441"/>
      <c r="M553" s="441"/>
      <c r="N553" s="441"/>
      <c r="O553" s="441"/>
      <c r="P553" s="441"/>
      <c r="Q553" s="441"/>
      <c r="R553" s="441"/>
    </row>
    <row r="554" spans="4:18" ht="15.75" customHeight="1" x14ac:dyDescent="0.25">
      <c r="D554" s="441"/>
      <c r="E554" s="441"/>
      <c r="F554" s="441"/>
      <c r="G554" s="441"/>
      <c r="H554" s="441"/>
      <c r="I554" s="441"/>
      <c r="J554" s="441"/>
      <c r="K554" s="441"/>
      <c r="L554" s="441"/>
      <c r="M554" s="441"/>
      <c r="N554" s="441"/>
      <c r="O554" s="441"/>
      <c r="P554" s="441"/>
      <c r="Q554" s="441"/>
      <c r="R554" s="441"/>
    </row>
    <row r="555" spans="4:18" ht="15.75" customHeight="1" x14ac:dyDescent="0.25">
      <c r="D555" s="441"/>
      <c r="E555" s="441"/>
      <c r="F555" s="441"/>
      <c r="G555" s="441"/>
      <c r="H555" s="441"/>
      <c r="I555" s="441"/>
      <c r="J555" s="441"/>
      <c r="K555" s="441"/>
      <c r="L555" s="441"/>
      <c r="M555" s="441"/>
      <c r="N555" s="441"/>
      <c r="O555" s="441"/>
      <c r="P555" s="441"/>
      <c r="Q555" s="441"/>
      <c r="R555" s="441"/>
    </row>
    <row r="556" spans="4:18" ht="15.75" customHeight="1" x14ac:dyDescent="0.25">
      <c r="D556" s="441"/>
      <c r="E556" s="441"/>
      <c r="F556" s="441"/>
      <c r="G556" s="441"/>
      <c r="H556" s="441"/>
      <c r="I556" s="441"/>
      <c r="J556" s="441"/>
      <c r="K556" s="441"/>
      <c r="L556" s="441"/>
      <c r="M556" s="441"/>
      <c r="N556" s="441"/>
      <c r="O556" s="441"/>
      <c r="P556" s="441"/>
      <c r="Q556" s="441"/>
      <c r="R556" s="441"/>
    </row>
    <row r="557" spans="4:18" ht="15.75" customHeight="1" x14ac:dyDescent="0.25">
      <c r="D557" s="441"/>
      <c r="E557" s="441"/>
      <c r="F557" s="441"/>
      <c r="G557" s="441"/>
      <c r="H557" s="441"/>
      <c r="I557" s="441"/>
      <c r="J557" s="441"/>
      <c r="K557" s="441"/>
      <c r="L557" s="441"/>
      <c r="M557" s="441"/>
      <c r="N557" s="441"/>
      <c r="O557" s="441"/>
      <c r="P557" s="441"/>
      <c r="Q557" s="441"/>
      <c r="R557" s="441"/>
    </row>
    <row r="558" spans="4:18" ht="15.75" customHeight="1" x14ac:dyDescent="0.25">
      <c r="D558" s="441"/>
      <c r="E558" s="441"/>
      <c r="F558" s="441"/>
      <c r="G558" s="441"/>
      <c r="H558" s="441"/>
      <c r="I558" s="441"/>
      <c r="J558" s="441"/>
      <c r="K558" s="441"/>
      <c r="L558" s="441"/>
      <c r="M558" s="441"/>
      <c r="N558" s="441"/>
      <c r="O558" s="441"/>
      <c r="P558" s="441"/>
      <c r="Q558" s="441"/>
      <c r="R558" s="441"/>
    </row>
    <row r="559" spans="4:18" ht="15.75" customHeight="1" x14ac:dyDescent="0.25">
      <c r="D559" s="441"/>
      <c r="E559" s="441"/>
      <c r="F559" s="441"/>
      <c r="G559" s="441"/>
      <c r="H559" s="441"/>
      <c r="I559" s="441"/>
      <c r="J559" s="441"/>
      <c r="K559" s="441"/>
      <c r="L559" s="441"/>
      <c r="M559" s="441"/>
      <c r="N559" s="441"/>
      <c r="O559" s="441"/>
      <c r="P559" s="441"/>
      <c r="Q559" s="441"/>
      <c r="R559" s="441"/>
    </row>
    <row r="560" spans="4:18" ht="15.75" customHeight="1" x14ac:dyDescent="0.25">
      <c r="D560" s="441"/>
      <c r="E560" s="441"/>
      <c r="F560" s="441"/>
      <c r="G560" s="441"/>
      <c r="H560" s="441"/>
      <c r="I560" s="441"/>
      <c r="J560" s="441"/>
      <c r="K560" s="441"/>
      <c r="L560" s="441"/>
      <c r="M560" s="441"/>
      <c r="N560" s="441"/>
      <c r="O560" s="441"/>
      <c r="P560" s="441"/>
      <c r="Q560" s="441"/>
      <c r="R560" s="441"/>
    </row>
    <row r="561" spans="4:18" ht="15.75" customHeight="1" x14ac:dyDescent="0.25">
      <c r="D561" s="441"/>
      <c r="E561" s="441"/>
      <c r="F561" s="441"/>
      <c r="G561" s="441"/>
      <c r="H561" s="441"/>
      <c r="I561" s="441"/>
      <c r="J561" s="441"/>
      <c r="K561" s="441"/>
      <c r="L561" s="441"/>
      <c r="M561" s="441"/>
      <c r="N561" s="441"/>
      <c r="O561" s="441"/>
      <c r="P561" s="441"/>
      <c r="Q561" s="441"/>
      <c r="R561" s="441"/>
    </row>
    <row r="562" spans="4:18" ht="15.75" customHeight="1" x14ac:dyDescent="0.25">
      <c r="D562" s="441"/>
      <c r="E562" s="441"/>
      <c r="F562" s="441"/>
      <c r="G562" s="441"/>
      <c r="H562" s="441"/>
      <c r="I562" s="441"/>
      <c r="J562" s="441"/>
      <c r="K562" s="441"/>
      <c r="L562" s="441"/>
      <c r="M562" s="441"/>
      <c r="N562" s="441"/>
      <c r="O562" s="441"/>
      <c r="P562" s="441"/>
      <c r="Q562" s="441"/>
      <c r="R562" s="441"/>
    </row>
    <row r="563" spans="4:18" ht="15.75" customHeight="1" x14ac:dyDescent="0.25">
      <c r="D563" s="441"/>
      <c r="E563" s="441"/>
      <c r="F563" s="441"/>
      <c r="G563" s="441"/>
      <c r="H563" s="441"/>
      <c r="I563" s="441"/>
      <c r="J563" s="441"/>
      <c r="K563" s="441"/>
      <c r="L563" s="441"/>
      <c r="M563" s="441"/>
      <c r="N563" s="441"/>
      <c r="O563" s="441"/>
      <c r="P563" s="441"/>
      <c r="Q563" s="441"/>
      <c r="R563" s="441"/>
    </row>
    <row r="564" spans="4:18" ht="15.75" customHeight="1" x14ac:dyDescent="0.25">
      <c r="D564" s="441"/>
      <c r="E564" s="441"/>
      <c r="F564" s="441"/>
      <c r="G564" s="441"/>
      <c r="H564" s="441"/>
      <c r="I564" s="441"/>
      <c r="J564" s="441"/>
      <c r="K564" s="441"/>
      <c r="L564" s="441"/>
      <c r="M564" s="441"/>
      <c r="N564" s="441"/>
      <c r="O564" s="441"/>
      <c r="P564" s="441"/>
      <c r="Q564" s="441"/>
      <c r="R564" s="441"/>
    </row>
    <row r="565" spans="4:18" ht="15.75" customHeight="1" x14ac:dyDescent="0.25">
      <c r="D565" s="441"/>
      <c r="E565" s="441"/>
      <c r="F565" s="441"/>
      <c r="G565" s="441"/>
      <c r="H565" s="441"/>
      <c r="I565" s="441"/>
      <c r="J565" s="441"/>
      <c r="K565" s="441"/>
      <c r="L565" s="441"/>
      <c r="M565" s="441"/>
      <c r="N565" s="441"/>
      <c r="O565" s="441"/>
      <c r="P565" s="441"/>
      <c r="Q565" s="441"/>
      <c r="R565" s="441"/>
    </row>
    <row r="566" spans="4:18" ht="15.75" customHeight="1" x14ac:dyDescent="0.25">
      <c r="D566" s="441"/>
      <c r="E566" s="441"/>
      <c r="F566" s="441"/>
      <c r="G566" s="441"/>
      <c r="H566" s="441"/>
      <c r="I566" s="441"/>
      <c r="J566" s="441"/>
      <c r="K566" s="441"/>
      <c r="L566" s="441"/>
      <c r="M566" s="441"/>
      <c r="N566" s="441"/>
      <c r="O566" s="441"/>
      <c r="P566" s="441"/>
      <c r="Q566" s="441"/>
      <c r="R566" s="441"/>
    </row>
    <row r="567" spans="4:18" ht="15.75" customHeight="1" x14ac:dyDescent="0.25">
      <c r="D567" s="441"/>
      <c r="E567" s="441"/>
      <c r="F567" s="441"/>
      <c r="G567" s="441"/>
      <c r="H567" s="441"/>
      <c r="I567" s="441"/>
      <c r="J567" s="441"/>
      <c r="K567" s="441"/>
      <c r="L567" s="441"/>
      <c r="M567" s="441"/>
      <c r="N567" s="441"/>
      <c r="O567" s="441"/>
      <c r="P567" s="441"/>
      <c r="Q567" s="441"/>
      <c r="R567" s="441"/>
    </row>
    <row r="568" spans="4:18" ht="15.75" customHeight="1" x14ac:dyDescent="0.25">
      <c r="D568" s="441"/>
      <c r="E568" s="441"/>
      <c r="F568" s="441"/>
      <c r="G568" s="441"/>
      <c r="H568" s="441"/>
      <c r="I568" s="441"/>
      <c r="J568" s="441"/>
      <c r="K568" s="441"/>
      <c r="L568" s="441"/>
      <c r="M568" s="441"/>
      <c r="N568" s="441"/>
      <c r="O568" s="441"/>
      <c r="P568" s="441"/>
      <c r="Q568" s="441"/>
      <c r="R568" s="441"/>
    </row>
    <row r="569" spans="4:18" ht="15.75" customHeight="1" x14ac:dyDescent="0.25">
      <c r="D569" s="441"/>
      <c r="E569" s="441"/>
      <c r="F569" s="441"/>
      <c r="G569" s="441"/>
      <c r="H569" s="441"/>
      <c r="I569" s="441"/>
      <c r="J569" s="441"/>
      <c r="K569" s="441"/>
      <c r="L569" s="441"/>
      <c r="M569" s="441"/>
      <c r="N569" s="441"/>
      <c r="O569" s="441"/>
      <c r="P569" s="441"/>
      <c r="Q569" s="441"/>
      <c r="R569" s="441"/>
    </row>
    <row r="570" spans="4:18" ht="15.75" customHeight="1" x14ac:dyDescent="0.25">
      <c r="D570" s="441"/>
      <c r="E570" s="441"/>
      <c r="F570" s="441"/>
      <c r="G570" s="441"/>
      <c r="H570" s="441"/>
      <c r="I570" s="441"/>
      <c r="J570" s="441"/>
      <c r="K570" s="441"/>
      <c r="L570" s="441"/>
      <c r="M570" s="441"/>
      <c r="N570" s="441"/>
      <c r="O570" s="441"/>
      <c r="P570" s="441"/>
      <c r="Q570" s="441"/>
      <c r="R570" s="441"/>
    </row>
    <row r="571" spans="4:18" ht="15.75" customHeight="1" x14ac:dyDescent="0.25">
      <c r="D571" s="441"/>
      <c r="E571" s="441"/>
      <c r="F571" s="441"/>
      <c r="G571" s="441"/>
      <c r="H571" s="441"/>
      <c r="I571" s="441"/>
      <c r="J571" s="441"/>
      <c r="K571" s="441"/>
      <c r="L571" s="441"/>
      <c r="M571" s="441"/>
      <c r="N571" s="441"/>
      <c r="O571" s="441"/>
      <c r="P571" s="441"/>
      <c r="Q571" s="441"/>
      <c r="R571" s="441"/>
    </row>
    <row r="572" spans="4:18" ht="15.75" customHeight="1" x14ac:dyDescent="0.25">
      <c r="D572" s="441"/>
      <c r="E572" s="441"/>
      <c r="F572" s="441"/>
      <c r="G572" s="441"/>
      <c r="H572" s="441"/>
      <c r="I572" s="441"/>
      <c r="J572" s="441"/>
      <c r="K572" s="441"/>
      <c r="L572" s="441"/>
      <c r="M572" s="441"/>
      <c r="N572" s="441"/>
      <c r="O572" s="441"/>
      <c r="P572" s="441"/>
      <c r="Q572" s="441"/>
      <c r="R572" s="441"/>
    </row>
    <row r="573" spans="4:18" ht="15.75" customHeight="1" x14ac:dyDescent="0.25">
      <c r="D573" s="441"/>
      <c r="E573" s="441"/>
      <c r="F573" s="441"/>
      <c r="G573" s="441"/>
      <c r="H573" s="441"/>
      <c r="I573" s="441"/>
      <c r="J573" s="441"/>
      <c r="K573" s="441"/>
      <c r="L573" s="441"/>
      <c r="M573" s="441"/>
      <c r="N573" s="441"/>
      <c r="O573" s="441"/>
      <c r="P573" s="441"/>
      <c r="Q573" s="441"/>
      <c r="R573" s="441"/>
    </row>
    <row r="574" spans="4:18" ht="15.75" customHeight="1" x14ac:dyDescent="0.25">
      <c r="D574" s="441"/>
      <c r="E574" s="441"/>
      <c r="F574" s="441"/>
      <c r="G574" s="441"/>
      <c r="H574" s="441"/>
      <c r="I574" s="441"/>
      <c r="J574" s="441"/>
      <c r="K574" s="441"/>
      <c r="L574" s="441"/>
      <c r="M574" s="441"/>
      <c r="N574" s="441"/>
      <c r="O574" s="441"/>
      <c r="P574" s="441"/>
      <c r="Q574" s="441"/>
      <c r="R574" s="441"/>
    </row>
    <row r="575" spans="4:18" ht="15.75" customHeight="1" x14ac:dyDescent="0.25">
      <c r="D575" s="441"/>
      <c r="E575" s="441"/>
      <c r="F575" s="441"/>
      <c r="G575" s="441"/>
      <c r="H575" s="441"/>
      <c r="I575" s="441"/>
      <c r="J575" s="441"/>
      <c r="K575" s="441"/>
      <c r="L575" s="441"/>
      <c r="M575" s="441"/>
      <c r="N575" s="441"/>
      <c r="O575" s="441"/>
      <c r="P575" s="441"/>
      <c r="Q575" s="441"/>
      <c r="R575" s="441"/>
    </row>
    <row r="576" spans="4:18" ht="15.75" customHeight="1" x14ac:dyDescent="0.25">
      <c r="D576" s="441"/>
      <c r="E576" s="441"/>
      <c r="F576" s="441"/>
      <c r="G576" s="441"/>
      <c r="H576" s="441"/>
      <c r="I576" s="441"/>
      <c r="J576" s="441"/>
      <c r="K576" s="441"/>
      <c r="L576" s="441"/>
      <c r="M576" s="441"/>
      <c r="N576" s="441"/>
      <c r="O576" s="441"/>
      <c r="P576" s="441"/>
      <c r="Q576" s="441"/>
      <c r="R576" s="441"/>
    </row>
    <row r="577" spans="4:18" ht="15.75" customHeight="1" x14ac:dyDescent="0.25">
      <c r="D577" s="441"/>
      <c r="E577" s="441"/>
      <c r="F577" s="441"/>
      <c r="G577" s="441"/>
      <c r="H577" s="441"/>
      <c r="I577" s="441"/>
      <c r="J577" s="441"/>
      <c r="K577" s="441"/>
      <c r="L577" s="441"/>
      <c r="M577" s="441"/>
      <c r="N577" s="441"/>
      <c r="O577" s="441"/>
      <c r="P577" s="441"/>
      <c r="Q577" s="441"/>
      <c r="R577" s="441"/>
    </row>
    <row r="578" spans="4:18" ht="15.75" customHeight="1" x14ac:dyDescent="0.25">
      <c r="D578" s="441"/>
      <c r="E578" s="441"/>
      <c r="F578" s="441"/>
      <c r="G578" s="441"/>
      <c r="H578" s="441"/>
      <c r="I578" s="441"/>
      <c r="J578" s="441"/>
      <c r="K578" s="441"/>
      <c r="L578" s="441"/>
      <c r="M578" s="441"/>
      <c r="N578" s="441"/>
      <c r="O578" s="441"/>
      <c r="P578" s="441"/>
      <c r="Q578" s="441"/>
      <c r="R578" s="441"/>
    </row>
    <row r="579" spans="4:18" ht="15.75" customHeight="1" x14ac:dyDescent="0.25">
      <c r="D579" s="441"/>
      <c r="E579" s="441"/>
      <c r="F579" s="441"/>
      <c r="G579" s="441"/>
      <c r="H579" s="441"/>
      <c r="I579" s="441"/>
      <c r="J579" s="441"/>
      <c r="K579" s="441"/>
      <c r="L579" s="441"/>
      <c r="M579" s="441"/>
      <c r="N579" s="441"/>
      <c r="O579" s="441"/>
      <c r="P579" s="441"/>
      <c r="Q579" s="441"/>
      <c r="R579" s="441"/>
    </row>
    <row r="580" spans="4:18" ht="15.75" customHeight="1" x14ac:dyDescent="0.25">
      <c r="D580" s="441"/>
      <c r="E580" s="441"/>
      <c r="F580" s="441"/>
      <c r="G580" s="441"/>
      <c r="H580" s="441"/>
      <c r="I580" s="441"/>
      <c r="J580" s="441"/>
      <c r="K580" s="441"/>
      <c r="L580" s="441"/>
      <c r="M580" s="441"/>
      <c r="N580" s="441"/>
      <c r="O580" s="441"/>
      <c r="P580" s="441"/>
      <c r="Q580" s="441"/>
      <c r="R580" s="441"/>
    </row>
    <row r="581" spans="4:18" ht="15.75" customHeight="1" x14ac:dyDescent="0.25">
      <c r="D581" s="441"/>
      <c r="E581" s="441"/>
      <c r="F581" s="441"/>
      <c r="G581" s="441"/>
      <c r="H581" s="441"/>
      <c r="I581" s="441"/>
      <c r="J581" s="441"/>
      <c r="K581" s="441"/>
      <c r="L581" s="441"/>
      <c r="M581" s="441"/>
      <c r="N581" s="441"/>
      <c r="O581" s="441"/>
      <c r="P581" s="441"/>
      <c r="Q581" s="441"/>
      <c r="R581" s="441"/>
    </row>
    <row r="582" spans="4:18" ht="15.75" customHeight="1" x14ac:dyDescent="0.25">
      <c r="D582" s="441"/>
      <c r="E582" s="441"/>
      <c r="F582" s="441"/>
      <c r="G582" s="441"/>
      <c r="H582" s="441"/>
      <c r="I582" s="441"/>
      <c r="J582" s="441"/>
      <c r="K582" s="441"/>
      <c r="L582" s="441"/>
      <c r="M582" s="441"/>
      <c r="N582" s="441"/>
      <c r="O582" s="441"/>
      <c r="P582" s="441"/>
      <c r="Q582" s="441"/>
      <c r="R582" s="441"/>
    </row>
    <row r="583" spans="4:18" ht="15.75" customHeight="1" x14ac:dyDescent="0.25">
      <c r="D583" s="441"/>
      <c r="E583" s="441"/>
      <c r="F583" s="441"/>
      <c r="G583" s="441"/>
      <c r="H583" s="441"/>
      <c r="I583" s="441"/>
      <c r="J583" s="441"/>
      <c r="K583" s="441"/>
      <c r="L583" s="441"/>
      <c r="M583" s="441"/>
      <c r="N583" s="441"/>
      <c r="O583" s="441"/>
      <c r="P583" s="441"/>
      <c r="Q583" s="441"/>
      <c r="R583" s="441"/>
    </row>
    <row r="584" spans="4:18" ht="15.75" customHeight="1" x14ac:dyDescent="0.25">
      <c r="D584" s="441"/>
      <c r="E584" s="441"/>
      <c r="F584" s="441"/>
      <c r="G584" s="441"/>
      <c r="H584" s="441"/>
      <c r="I584" s="441"/>
      <c r="J584" s="441"/>
      <c r="K584" s="441"/>
      <c r="L584" s="441"/>
      <c r="M584" s="441"/>
      <c r="N584" s="441"/>
      <c r="O584" s="441"/>
      <c r="P584" s="441"/>
      <c r="Q584" s="441"/>
      <c r="R584" s="441"/>
    </row>
    <row r="585" spans="4:18" ht="15.75" customHeight="1" x14ac:dyDescent="0.25">
      <c r="D585" s="441"/>
      <c r="E585" s="441"/>
      <c r="F585" s="441"/>
      <c r="G585" s="441"/>
      <c r="H585" s="441"/>
      <c r="I585" s="441"/>
      <c r="J585" s="441"/>
      <c r="K585" s="441"/>
      <c r="L585" s="441"/>
      <c r="M585" s="441"/>
      <c r="N585" s="441"/>
      <c r="O585" s="441"/>
      <c r="P585" s="441"/>
      <c r="Q585" s="441"/>
      <c r="R585" s="441"/>
    </row>
    <row r="586" spans="4:18" ht="15.75" customHeight="1" x14ac:dyDescent="0.25">
      <c r="D586" s="441"/>
      <c r="E586" s="441"/>
      <c r="F586" s="441"/>
      <c r="G586" s="441"/>
      <c r="H586" s="441"/>
      <c r="I586" s="441"/>
      <c r="J586" s="441"/>
      <c r="K586" s="441"/>
      <c r="L586" s="441"/>
      <c r="M586" s="441"/>
      <c r="N586" s="441"/>
      <c r="O586" s="441"/>
      <c r="P586" s="441"/>
      <c r="Q586" s="441"/>
      <c r="R586" s="441"/>
    </row>
    <row r="587" spans="4:18" ht="15.75" customHeight="1" x14ac:dyDescent="0.25">
      <c r="D587" s="441"/>
      <c r="E587" s="441"/>
      <c r="F587" s="441"/>
      <c r="G587" s="441"/>
      <c r="H587" s="441"/>
      <c r="I587" s="441"/>
      <c r="J587" s="441"/>
      <c r="K587" s="441"/>
      <c r="L587" s="441"/>
      <c r="M587" s="441"/>
      <c r="N587" s="441"/>
      <c r="O587" s="441"/>
      <c r="P587" s="441"/>
      <c r="Q587" s="441"/>
      <c r="R587" s="441"/>
    </row>
    <row r="588" spans="4:18" ht="15.75" customHeight="1" x14ac:dyDescent="0.25">
      <c r="D588" s="441"/>
      <c r="E588" s="441"/>
      <c r="F588" s="441"/>
      <c r="G588" s="441"/>
      <c r="H588" s="441"/>
      <c r="I588" s="441"/>
      <c r="J588" s="441"/>
      <c r="K588" s="441"/>
      <c r="L588" s="441"/>
      <c r="M588" s="441"/>
      <c r="N588" s="441"/>
      <c r="O588" s="441"/>
      <c r="P588" s="441"/>
      <c r="Q588" s="441"/>
      <c r="R588" s="441"/>
    </row>
    <row r="589" spans="4:18" ht="15.75" customHeight="1" x14ac:dyDescent="0.25">
      <c r="D589" s="441"/>
      <c r="E589" s="441"/>
      <c r="F589" s="441"/>
      <c r="G589" s="441"/>
      <c r="H589" s="441"/>
      <c r="I589" s="441"/>
      <c r="J589" s="441"/>
      <c r="K589" s="441"/>
      <c r="L589" s="441"/>
      <c r="M589" s="441"/>
      <c r="N589" s="441"/>
      <c r="O589" s="441"/>
      <c r="P589" s="441"/>
      <c r="Q589" s="441"/>
      <c r="R589" s="441"/>
    </row>
    <row r="590" spans="4:18" ht="15.75" customHeight="1" x14ac:dyDescent="0.25">
      <c r="D590" s="441"/>
      <c r="E590" s="441"/>
      <c r="F590" s="441"/>
      <c r="G590" s="441"/>
      <c r="H590" s="441"/>
      <c r="I590" s="441"/>
      <c r="J590" s="441"/>
      <c r="K590" s="441"/>
      <c r="L590" s="441"/>
      <c r="M590" s="441"/>
      <c r="N590" s="441"/>
      <c r="O590" s="441"/>
      <c r="P590" s="441"/>
      <c r="Q590" s="441"/>
      <c r="R590" s="441"/>
    </row>
    <row r="591" spans="4:18" ht="15.75" customHeight="1" x14ac:dyDescent="0.25">
      <c r="D591" s="441"/>
      <c r="E591" s="441"/>
      <c r="F591" s="441"/>
      <c r="G591" s="441"/>
      <c r="H591" s="441"/>
      <c r="I591" s="441"/>
      <c r="J591" s="441"/>
      <c r="K591" s="441"/>
      <c r="L591" s="441"/>
      <c r="M591" s="441"/>
      <c r="N591" s="441"/>
      <c r="O591" s="441"/>
      <c r="P591" s="441"/>
      <c r="Q591" s="441"/>
      <c r="R591" s="441"/>
    </row>
    <row r="592" spans="4:18" ht="15.75" customHeight="1" x14ac:dyDescent="0.25">
      <c r="D592" s="441"/>
      <c r="E592" s="441"/>
      <c r="F592" s="441"/>
      <c r="G592" s="441"/>
      <c r="H592" s="441"/>
      <c r="I592" s="441"/>
      <c r="J592" s="441"/>
      <c r="K592" s="441"/>
      <c r="L592" s="441"/>
      <c r="M592" s="441"/>
      <c r="N592" s="441"/>
      <c r="O592" s="441"/>
      <c r="P592" s="441"/>
      <c r="Q592" s="441"/>
      <c r="R592" s="441"/>
    </row>
    <row r="593" spans="4:18" ht="15.75" customHeight="1" x14ac:dyDescent="0.25">
      <c r="D593" s="441"/>
      <c r="E593" s="441"/>
      <c r="F593" s="441"/>
      <c r="G593" s="441"/>
      <c r="H593" s="441"/>
      <c r="I593" s="441"/>
      <c r="J593" s="441"/>
      <c r="K593" s="441"/>
      <c r="L593" s="441"/>
      <c r="M593" s="441"/>
      <c r="N593" s="441"/>
      <c r="O593" s="441"/>
      <c r="P593" s="441"/>
      <c r="Q593" s="441"/>
      <c r="R593" s="441"/>
    </row>
    <row r="594" spans="4:18" ht="15.75" customHeight="1" x14ac:dyDescent="0.25">
      <c r="D594" s="441"/>
      <c r="E594" s="441"/>
      <c r="F594" s="441"/>
      <c r="G594" s="441"/>
      <c r="H594" s="441"/>
      <c r="I594" s="441"/>
      <c r="J594" s="441"/>
      <c r="K594" s="441"/>
      <c r="L594" s="441"/>
      <c r="M594" s="441"/>
      <c r="N594" s="441"/>
      <c r="O594" s="441"/>
      <c r="P594" s="441"/>
      <c r="Q594" s="441"/>
      <c r="R594" s="441"/>
    </row>
    <row r="595" spans="4:18" ht="15.75" customHeight="1" x14ac:dyDescent="0.25">
      <c r="D595" s="441"/>
      <c r="E595" s="441"/>
      <c r="F595" s="441"/>
      <c r="G595" s="441"/>
      <c r="H595" s="441"/>
      <c r="I595" s="441"/>
      <c r="J595" s="441"/>
      <c r="K595" s="441"/>
      <c r="L595" s="441"/>
      <c r="M595" s="441"/>
      <c r="N595" s="441"/>
      <c r="O595" s="441"/>
      <c r="P595" s="441"/>
      <c r="Q595" s="441"/>
      <c r="R595" s="441"/>
    </row>
    <row r="596" spans="4:18" ht="15.75" customHeight="1" x14ac:dyDescent="0.25">
      <c r="D596" s="441"/>
      <c r="E596" s="441"/>
      <c r="F596" s="441"/>
      <c r="G596" s="441"/>
      <c r="H596" s="441"/>
      <c r="I596" s="441"/>
      <c r="J596" s="441"/>
      <c r="K596" s="441"/>
      <c r="L596" s="441"/>
      <c r="M596" s="441"/>
      <c r="N596" s="441"/>
      <c r="O596" s="441"/>
      <c r="P596" s="441"/>
      <c r="Q596" s="441"/>
      <c r="R596" s="441"/>
    </row>
    <row r="597" spans="4:18" ht="15.75" customHeight="1" x14ac:dyDescent="0.25">
      <c r="D597" s="441"/>
      <c r="E597" s="441"/>
      <c r="F597" s="441"/>
      <c r="G597" s="441"/>
      <c r="H597" s="441"/>
      <c r="I597" s="441"/>
      <c r="J597" s="441"/>
      <c r="K597" s="441"/>
      <c r="L597" s="441"/>
      <c r="M597" s="441"/>
      <c r="N597" s="441"/>
      <c r="O597" s="441"/>
      <c r="P597" s="441"/>
      <c r="Q597" s="441"/>
      <c r="R597" s="441"/>
    </row>
    <row r="598" spans="4:18" ht="15.75" customHeight="1" x14ac:dyDescent="0.25">
      <c r="D598" s="441"/>
      <c r="E598" s="441"/>
      <c r="F598" s="441"/>
      <c r="G598" s="441"/>
      <c r="H598" s="441"/>
      <c r="I598" s="441"/>
      <c r="J598" s="441"/>
      <c r="K598" s="441"/>
      <c r="L598" s="441"/>
      <c r="M598" s="441"/>
      <c r="N598" s="441"/>
      <c r="O598" s="441"/>
      <c r="P598" s="441"/>
      <c r="Q598" s="441"/>
      <c r="R598" s="441"/>
    </row>
    <row r="599" spans="4:18" ht="15.75" customHeight="1" x14ac:dyDescent="0.25">
      <c r="D599" s="441"/>
      <c r="E599" s="441"/>
      <c r="F599" s="441"/>
      <c r="G599" s="441"/>
      <c r="H599" s="441"/>
      <c r="I599" s="441"/>
      <c r="J599" s="441"/>
      <c r="K599" s="441"/>
      <c r="L599" s="441"/>
      <c r="M599" s="441"/>
      <c r="N599" s="441"/>
      <c r="O599" s="441"/>
      <c r="P599" s="441"/>
      <c r="Q599" s="441"/>
      <c r="R599" s="441"/>
    </row>
    <row r="600" spans="4:18" ht="15.75" customHeight="1" x14ac:dyDescent="0.25">
      <c r="D600" s="441"/>
      <c r="E600" s="441"/>
      <c r="F600" s="441"/>
      <c r="G600" s="441"/>
      <c r="H600" s="441"/>
      <c r="I600" s="441"/>
      <c r="J600" s="441"/>
      <c r="K600" s="441"/>
      <c r="L600" s="441"/>
      <c r="M600" s="441"/>
      <c r="N600" s="441"/>
      <c r="O600" s="441"/>
      <c r="P600" s="441"/>
      <c r="Q600" s="441"/>
      <c r="R600" s="441"/>
    </row>
    <row r="601" spans="4:18" ht="15.75" customHeight="1" x14ac:dyDescent="0.25">
      <c r="D601" s="441"/>
      <c r="E601" s="441"/>
      <c r="F601" s="441"/>
      <c r="G601" s="441"/>
      <c r="H601" s="441"/>
      <c r="I601" s="441"/>
      <c r="J601" s="441"/>
      <c r="K601" s="441"/>
      <c r="L601" s="441"/>
      <c r="M601" s="441"/>
      <c r="N601" s="441"/>
      <c r="O601" s="441"/>
      <c r="P601" s="441"/>
      <c r="Q601" s="441"/>
      <c r="R601" s="441"/>
    </row>
    <row r="602" spans="4:18" ht="15.75" customHeight="1" x14ac:dyDescent="0.25">
      <c r="D602" s="441"/>
      <c r="E602" s="441"/>
      <c r="F602" s="441"/>
      <c r="G602" s="441"/>
      <c r="H602" s="441"/>
      <c r="I602" s="441"/>
      <c r="J602" s="441"/>
      <c r="K602" s="441"/>
      <c r="L602" s="441"/>
      <c r="M602" s="441"/>
      <c r="N602" s="441"/>
      <c r="O602" s="441"/>
      <c r="P602" s="441"/>
      <c r="Q602" s="441"/>
      <c r="R602" s="441"/>
    </row>
    <row r="603" spans="4:18" ht="15.75" customHeight="1" x14ac:dyDescent="0.25">
      <c r="D603" s="441"/>
      <c r="E603" s="441"/>
      <c r="F603" s="441"/>
      <c r="G603" s="441"/>
      <c r="H603" s="441"/>
      <c r="I603" s="441"/>
      <c r="J603" s="441"/>
      <c r="K603" s="441"/>
      <c r="L603" s="441"/>
      <c r="M603" s="441"/>
      <c r="N603" s="441"/>
      <c r="O603" s="441"/>
      <c r="P603" s="441"/>
      <c r="Q603" s="441"/>
      <c r="R603" s="441"/>
    </row>
    <row r="604" spans="4:18" ht="15.75" customHeight="1" x14ac:dyDescent="0.25">
      <c r="D604" s="441"/>
      <c r="E604" s="441"/>
      <c r="F604" s="441"/>
      <c r="G604" s="441"/>
      <c r="H604" s="441"/>
      <c r="I604" s="441"/>
      <c r="J604" s="441"/>
      <c r="K604" s="441"/>
      <c r="L604" s="441"/>
      <c r="M604" s="441"/>
      <c r="N604" s="441"/>
      <c r="O604" s="441"/>
      <c r="P604" s="441"/>
      <c r="Q604" s="441"/>
      <c r="R604" s="441"/>
    </row>
    <row r="605" spans="4:18" ht="15.75" customHeight="1" x14ac:dyDescent="0.25">
      <c r="D605" s="441"/>
      <c r="E605" s="441"/>
      <c r="F605" s="441"/>
      <c r="G605" s="441"/>
      <c r="H605" s="441"/>
      <c r="I605" s="441"/>
      <c r="J605" s="441"/>
      <c r="K605" s="441"/>
      <c r="L605" s="441"/>
      <c r="M605" s="441"/>
      <c r="N605" s="441"/>
      <c r="O605" s="441"/>
      <c r="P605" s="441"/>
      <c r="Q605" s="441"/>
      <c r="R605" s="441"/>
    </row>
    <row r="606" spans="4:18" ht="15.75" customHeight="1" x14ac:dyDescent="0.25">
      <c r="D606" s="441"/>
      <c r="E606" s="441"/>
      <c r="F606" s="441"/>
      <c r="G606" s="441"/>
      <c r="H606" s="441"/>
      <c r="I606" s="441"/>
      <c r="J606" s="441"/>
      <c r="K606" s="441"/>
      <c r="L606" s="441"/>
      <c r="M606" s="441"/>
      <c r="N606" s="441"/>
      <c r="O606" s="441"/>
      <c r="P606" s="441"/>
      <c r="Q606" s="441"/>
      <c r="R606" s="441"/>
    </row>
    <row r="607" spans="4:18" ht="15.75" customHeight="1" x14ac:dyDescent="0.25">
      <c r="D607" s="441"/>
      <c r="E607" s="441"/>
      <c r="F607" s="441"/>
      <c r="G607" s="441"/>
      <c r="H607" s="441"/>
      <c r="I607" s="441"/>
      <c r="J607" s="441"/>
      <c r="K607" s="441"/>
      <c r="L607" s="441"/>
      <c r="M607" s="441"/>
      <c r="N607" s="441"/>
      <c r="O607" s="441"/>
      <c r="P607" s="441"/>
      <c r="Q607" s="441"/>
      <c r="R607" s="441"/>
    </row>
    <row r="608" spans="4:18" ht="15.75" customHeight="1" x14ac:dyDescent="0.25">
      <c r="D608" s="441"/>
      <c r="E608" s="441"/>
      <c r="F608" s="441"/>
      <c r="G608" s="441"/>
      <c r="H608" s="441"/>
      <c r="I608" s="441"/>
      <c r="J608" s="441"/>
      <c r="K608" s="441"/>
      <c r="L608" s="441"/>
      <c r="M608" s="441"/>
      <c r="N608" s="441"/>
      <c r="O608" s="441"/>
      <c r="P608" s="441"/>
      <c r="Q608" s="441"/>
      <c r="R608" s="441"/>
    </row>
    <row r="609" spans="4:18" ht="15.75" customHeight="1" x14ac:dyDescent="0.25">
      <c r="D609" s="441"/>
      <c r="E609" s="441"/>
      <c r="F609" s="441"/>
      <c r="G609" s="441"/>
      <c r="H609" s="441"/>
      <c r="I609" s="441"/>
      <c r="J609" s="441"/>
      <c r="K609" s="441"/>
      <c r="L609" s="441"/>
      <c r="M609" s="441"/>
      <c r="N609" s="441"/>
      <c r="O609" s="441"/>
      <c r="P609" s="441"/>
      <c r="Q609" s="441"/>
      <c r="R609" s="441"/>
    </row>
    <row r="610" spans="4:18" ht="15.75" customHeight="1" x14ac:dyDescent="0.25">
      <c r="D610" s="441"/>
      <c r="E610" s="441"/>
      <c r="F610" s="441"/>
      <c r="G610" s="441"/>
      <c r="H610" s="441"/>
      <c r="I610" s="441"/>
      <c r="J610" s="441"/>
      <c r="K610" s="441"/>
      <c r="L610" s="441"/>
      <c r="M610" s="441"/>
      <c r="N610" s="441"/>
      <c r="O610" s="441"/>
      <c r="P610" s="441"/>
      <c r="Q610" s="441"/>
      <c r="R610" s="441"/>
    </row>
    <row r="611" spans="4:18" ht="15.75" customHeight="1" x14ac:dyDescent="0.25">
      <c r="D611" s="441"/>
      <c r="E611" s="441"/>
      <c r="F611" s="441"/>
      <c r="G611" s="441"/>
      <c r="H611" s="441"/>
      <c r="I611" s="441"/>
      <c r="J611" s="441"/>
      <c r="K611" s="441"/>
      <c r="L611" s="441"/>
      <c r="M611" s="441"/>
      <c r="N611" s="441"/>
      <c r="O611" s="441"/>
      <c r="P611" s="441"/>
      <c r="Q611" s="441"/>
      <c r="R611" s="441"/>
    </row>
    <row r="612" spans="4:18" ht="15.75" customHeight="1" x14ac:dyDescent="0.25">
      <c r="D612" s="441"/>
      <c r="E612" s="441"/>
      <c r="F612" s="441"/>
      <c r="G612" s="441"/>
      <c r="H612" s="441"/>
      <c r="I612" s="441"/>
      <c r="J612" s="441"/>
      <c r="K612" s="441"/>
      <c r="L612" s="441"/>
      <c r="M612" s="441"/>
      <c r="N612" s="441"/>
      <c r="O612" s="441"/>
      <c r="P612" s="441"/>
      <c r="Q612" s="441"/>
      <c r="R612" s="441"/>
    </row>
    <row r="613" spans="4:18" ht="15.75" customHeight="1" x14ac:dyDescent="0.25">
      <c r="D613" s="441"/>
      <c r="E613" s="441"/>
      <c r="F613" s="441"/>
      <c r="G613" s="441"/>
      <c r="H613" s="441"/>
      <c r="I613" s="441"/>
      <c r="J613" s="441"/>
      <c r="K613" s="441"/>
      <c r="L613" s="441"/>
      <c r="M613" s="441"/>
      <c r="N613" s="441"/>
      <c r="O613" s="441"/>
      <c r="P613" s="441"/>
      <c r="Q613" s="441"/>
      <c r="R613" s="441"/>
    </row>
    <row r="614" spans="4:18" ht="15.75" customHeight="1" x14ac:dyDescent="0.25">
      <c r="D614" s="441"/>
      <c r="E614" s="441"/>
      <c r="F614" s="441"/>
      <c r="G614" s="441"/>
      <c r="H614" s="441"/>
      <c r="I614" s="441"/>
      <c r="J614" s="441"/>
      <c r="K614" s="441"/>
      <c r="L614" s="441"/>
      <c r="M614" s="441"/>
      <c r="N614" s="441"/>
      <c r="O614" s="441"/>
      <c r="P614" s="441"/>
      <c r="Q614" s="441"/>
      <c r="R614" s="441"/>
    </row>
    <row r="615" spans="4:18" ht="15.75" customHeight="1" x14ac:dyDescent="0.25">
      <c r="D615" s="441"/>
      <c r="E615" s="441"/>
      <c r="F615" s="441"/>
      <c r="G615" s="441"/>
      <c r="H615" s="441"/>
      <c r="I615" s="441"/>
      <c r="J615" s="441"/>
      <c r="K615" s="441"/>
      <c r="L615" s="441"/>
      <c r="M615" s="441"/>
      <c r="N615" s="441"/>
      <c r="O615" s="441"/>
      <c r="P615" s="441"/>
      <c r="Q615" s="441"/>
      <c r="R615" s="441"/>
    </row>
    <row r="616" spans="4:18" ht="15.75" customHeight="1" x14ac:dyDescent="0.25">
      <c r="D616" s="441"/>
      <c r="E616" s="441"/>
      <c r="F616" s="441"/>
      <c r="G616" s="441"/>
      <c r="H616" s="441"/>
      <c r="I616" s="441"/>
      <c r="J616" s="441"/>
      <c r="K616" s="441"/>
      <c r="L616" s="441"/>
      <c r="M616" s="441"/>
      <c r="N616" s="441"/>
      <c r="O616" s="441"/>
      <c r="P616" s="441"/>
      <c r="Q616" s="441"/>
      <c r="R616" s="441"/>
    </row>
    <row r="617" spans="4:18" ht="15.75" customHeight="1" x14ac:dyDescent="0.25">
      <c r="D617" s="441"/>
      <c r="E617" s="441"/>
      <c r="F617" s="441"/>
      <c r="G617" s="441"/>
      <c r="H617" s="441"/>
      <c r="I617" s="441"/>
      <c r="J617" s="441"/>
      <c r="K617" s="441"/>
      <c r="L617" s="441"/>
      <c r="M617" s="441"/>
      <c r="N617" s="441"/>
      <c r="O617" s="441"/>
      <c r="P617" s="441"/>
      <c r="Q617" s="441"/>
      <c r="R617" s="441"/>
    </row>
    <row r="618" spans="4:18" ht="15.75" customHeight="1" x14ac:dyDescent="0.25">
      <c r="D618" s="441"/>
      <c r="E618" s="441"/>
      <c r="F618" s="441"/>
      <c r="G618" s="441"/>
      <c r="H618" s="441"/>
      <c r="I618" s="441"/>
      <c r="J618" s="441"/>
      <c r="K618" s="441"/>
      <c r="L618" s="441"/>
      <c r="M618" s="441"/>
      <c r="N618" s="441"/>
      <c r="O618" s="441"/>
      <c r="P618" s="441"/>
      <c r="Q618" s="441"/>
      <c r="R618" s="441"/>
    </row>
    <row r="619" spans="4:18" ht="15.75" customHeight="1" x14ac:dyDescent="0.25">
      <c r="D619" s="441"/>
      <c r="E619" s="441"/>
      <c r="F619" s="441"/>
      <c r="G619" s="441"/>
      <c r="H619" s="441"/>
      <c r="I619" s="441"/>
      <c r="J619" s="441"/>
      <c r="K619" s="441"/>
      <c r="L619" s="441"/>
      <c r="M619" s="441"/>
      <c r="N619" s="441"/>
      <c r="O619" s="441"/>
      <c r="P619" s="441"/>
      <c r="Q619" s="441"/>
      <c r="R619" s="441"/>
    </row>
    <row r="620" spans="4:18" ht="15.75" customHeight="1" x14ac:dyDescent="0.25">
      <c r="D620" s="441"/>
      <c r="E620" s="441"/>
      <c r="F620" s="441"/>
      <c r="G620" s="441"/>
      <c r="H620" s="441"/>
      <c r="I620" s="441"/>
      <c r="J620" s="441"/>
      <c r="K620" s="441"/>
      <c r="L620" s="441"/>
      <c r="M620" s="441"/>
      <c r="N620" s="441"/>
      <c r="O620" s="441"/>
      <c r="P620" s="441"/>
      <c r="Q620" s="441"/>
      <c r="R620" s="441"/>
    </row>
    <row r="621" spans="4:18" ht="15.75" customHeight="1" x14ac:dyDescent="0.25">
      <c r="D621" s="441"/>
      <c r="E621" s="441"/>
      <c r="F621" s="441"/>
      <c r="G621" s="441"/>
      <c r="H621" s="441"/>
      <c r="I621" s="441"/>
      <c r="J621" s="441"/>
      <c r="K621" s="441"/>
      <c r="L621" s="441"/>
      <c r="M621" s="441"/>
      <c r="N621" s="441"/>
      <c r="O621" s="441"/>
      <c r="P621" s="441"/>
      <c r="Q621" s="441"/>
      <c r="R621" s="441"/>
    </row>
    <row r="622" spans="4:18" ht="15.75" customHeight="1" x14ac:dyDescent="0.25">
      <c r="D622" s="441"/>
      <c r="E622" s="441"/>
      <c r="F622" s="441"/>
      <c r="G622" s="441"/>
      <c r="H622" s="441"/>
      <c r="I622" s="441"/>
      <c r="J622" s="441"/>
      <c r="K622" s="441"/>
      <c r="L622" s="441"/>
      <c r="M622" s="441"/>
      <c r="N622" s="441"/>
      <c r="O622" s="441"/>
      <c r="P622" s="441"/>
      <c r="Q622" s="441"/>
      <c r="R622" s="441"/>
    </row>
    <row r="623" spans="4:18" ht="15.75" customHeight="1" x14ac:dyDescent="0.25">
      <c r="D623" s="441"/>
      <c r="E623" s="441"/>
      <c r="F623" s="441"/>
      <c r="G623" s="441"/>
      <c r="H623" s="441"/>
      <c r="I623" s="441"/>
      <c r="J623" s="441"/>
      <c r="K623" s="441"/>
      <c r="L623" s="441"/>
      <c r="M623" s="441"/>
      <c r="N623" s="441"/>
      <c r="O623" s="441"/>
      <c r="P623" s="441"/>
      <c r="Q623" s="441"/>
      <c r="R623" s="441"/>
    </row>
    <row r="624" spans="4:18" ht="15.75" customHeight="1" x14ac:dyDescent="0.25">
      <c r="D624" s="441"/>
      <c r="E624" s="441"/>
      <c r="F624" s="441"/>
      <c r="G624" s="441"/>
      <c r="H624" s="441"/>
      <c r="I624" s="441"/>
      <c r="J624" s="441"/>
      <c r="K624" s="441"/>
      <c r="L624" s="441"/>
      <c r="M624" s="441"/>
      <c r="N624" s="441"/>
      <c r="O624" s="441"/>
      <c r="P624" s="441"/>
      <c r="Q624" s="441"/>
      <c r="R624" s="441"/>
    </row>
    <row r="625" spans="4:18" ht="15.75" customHeight="1" x14ac:dyDescent="0.25">
      <c r="D625" s="441"/>
      <c r="E625" s="441"/>
      <c r="F625" s="441"/>
      <c r="G625" s="441"/>
      <c r="H625" s="441"/>
      <c r="I625" s="441"/>
      <c r="J625" s="441"/>
      <c r="K625" s="441"/>
      <c r="L625" s="441"/>
      <c r="M625" s="441"/>
      <c r="N625" s="441"/>
      <c r="O625" s="441"/>
      <c r="P625" s="441"/>
      <c r="Q625" s="441"/>
      <c r="R625" s="441"/>
    </row>
    <row r="626" spans="4:18" ht="15.75" customHeight="1" x14ac:dyDescent="0.25">
      <c r="D626" s="441"/>
      <c r="E626" s="441"/>
      <c r="F626" s="441"/>
      <c r="G626" s="441"/>
      <c r="H626" s="441"/>
      <c r="I626" s="441"/>
      <c r="J626" s="441"/>
      <c r="K626" s="441"/>
      <c r="L626" s="441"/>
      <c r="M626" s="441"/>
      <c r="N626" s="441"/>
      <c r="O626" s="441"/>
      <c r="P626" s="441"/>
      <c r="Q626" s="441"/>
      <c r="R626" s="441"/>
    </row>
    <row r="627" spans="4:18" ht="15.75" customHeight="1" x14ac:dyDescent="0.25">
      <c r="D627" s="441"/>
      <c r="E627" s="441"/>
      <c r="F627" s="441"/>
      <c r="G627" s="441"/>
      <c r="H627" s="441"/>
      <c r="I627" s="441"/>
      <c r="J627" s="441"/>
      <c r="K627" s="441"/>
      <c r="L627" s="441"/>
      <c r="M627" s="441"/>
      <c r="N627" s="441"/>
      <c r="O627" s="441"/>
      <c r="P627" s="441"/>
      <c r="Q627" s="441"/>
      <c r="R627" s="441"/>
    </row>
    <row r="628" spans="4:18" ht="15.75" customHeight="1" x14ac:dyDescent="0.25">
      <c r="D628" s="441"/>
      <c r="E628" s="441"/>
      <c r="F628" s="441"/>
      <c r="G628" s="441"/>
      <c r="H628" s="441"/>
      <c r="I628" s="441"/>
      <c r="J628" s="441"/>
      <c r="K628" s="441"/>
      <c r="L628" s="441"/>
      <c r="M628" s="441"/>
      <c r="N628" s="441"/>
      <c r="O628" s="441"/>
      <c r="P628" s="441"/>
      <c r="Q628" s="441"/>
      <c r="R628" s="441"/>
    </row>
    <row r="629" spans="4:18" ht="15.75" customHeight="1" x14ac:dyDescent="0.25">
      <c r="D629" s="441"/>
      <c r="E629" s="441"/>
      <c r="F629" s="441"/>
      <c r="G629" s="441"/>
      <c r="H629" s="441"/>
      <c r="I629" s="441"/>
      <c r="J629" s="441"/>
      <c r="K629" s="441"/>
      <c r="L629" s="441"/>
      <c r="M629" s="441"/>
      <c r="N629" s="441"/>
      <c r="O629" s="441"/>
      <c r="P629" s="441"/>
      <c r="Q629" s="441"/>
      <c r="R629" s="441"/>
    </row>
    <row r="630" spans="4:18" ht="15.75" customHeight="1" x14ac:dyDescent="0.25">
      <c r="D630" s="441"/>
      <c r="E630" s="441"/>
      <c r="F630" s="441"/>
      <c r="G630" s="441"/>
      <c r="H630" s="441"/>
      <c r="I630" s="441"/>
      <c r="J630" s="441"/>
      <c r="K630" s="441"/>
      <c r="L630" s="441"/>
      <c r="M630" s="441"/>
      <c r="N630" s="441"/>
      <c r="O630" s="441"/>
      <c r="P630" s="441"/>
      <c r="Q630" s="441"/>
      <c r="R630" s="441"/>
    </row>
    <row r="631" spans="4:18" ht="15.75" customHeight="1" x14ac:dyDescent="0.25">
      <c r="D631" s="441"/>
      <c r="E631" s="441"/>
      <c r="F631" s="441"/>
      <c r="G631" s="441"/>
      <c r="H631" s="441"/>
      <c r="I631" s="441"/>
      <c r="J631" s="441"/>
      <c r="K631" s="441"/>
      <c r="L631" s="441"/>
      <c r="M631" s="441"/>
      <c r="N631" s="441"/>
      <c r="O631" s="441"/>
      <c r="P631" s="441"/>
      <c r="Q631" s="441"/>
      <c r="R631" s="441"/>
    </row>
    <row r="632" spans="4:18" ht="15.75" customHeight="1" x14ac:dyDescent="0.25">
      <c r="D632" s="441"/>
      <c r="E632" s="441"/>
      <c r="F632" s="441"/>
      <c r="G632" s="441"/>
      <c r="H632" s="441"/>
      <c r="I632" s="441"/>
      <c r="J632" s="441"/>
      <c r="K632" s="441"/>
      <c r="L632" s="441"/>
      <c r="M632" s="441"/>
      <c r="N632" s="441"/>
      <c r="O632" s="441"/>
      <c r="P632" s="441"/>
      <c r="Q632" s="441"/>
      <c r="R632" s="441"/>
    </row>
    <row r="633" spans="4:18" ht="15.75" customHeight="1" x14ac:dyDescent="0.25">
      <c r="D633" s="441"/>
      <c r="E633" s="441"/>
      <c r="F633" s="441"/>
      <c r="G633" s="441"/>
      <c r="H633" s="441"/>
      <c r="I633" s="441"/>
      <c r="J633" s="441"/>
      <c r="K633" s="441"/>
      <c r="L633" s="441"/>
      <c r="M633" s="441"/>
      <c r="N633" s="441"/>
      <c r="O633" s="441"/>
      <c r="P633" s="441"/>
      <c r="Q633" s="441"/>
      <c r="R633" s="441"/>
    </row>
    <row r="634" spans="4:18" ht="15.75" customHeight="1" x14ac:dyDescent="0.25">
      <c r="D634" s="441"/>
      <c r="E634" s="441"/>
      <c r="F634" s="441"/>
      <c r="G634" s="441"/>
      <c r="H634" s="441"/>
      <c r="I634" s="441"/>
      <c r="J634" s="441"/>
      <c r="K634" s="441"/>
      <c r="L634" s="441"/>
      <c r="M634" s="441"/>
      <c r="N634" s="441"/>
      <c r="O634" s="441"/>
      <c r="P634" s="441"/>
      <c r="Q634" s="441"/>
      <c r="R634" s="441"/>
    </row>
    <row r="635" spans="4:18" ht="15.75" customHeight="1" x14ac:dyDescent="0.25">
      <c r="D635" s="441"/>
      <c r="E635" s="441"/>
      <c r="F635" s="441"/>
      <c r="G635" s="441"/>
      <c r="H635" s="441"/>
      <c r="I635" s="441"/>
      <c r="J635" s="441"/>
      <c r="K635" s="441"/>
      <c r="L635" s="441"/>
      <c r="M635" s="441"/>
      <c r="N635" s="441"/>
      <c r="O635" s="441"/>
      <c r="P635" s="441"/>
      <c r="Q635" s="441"/>
      <c r="R635" s="441"/>
    </row>
    <row r="636" spans="4:18" ht="15.75" customHeight="1" x14ac:dyDescent="0.25">
      <c r="D636" s="441"/>
      <c r="E636" s="441"/>
      <c r="F636" s="441"/>
      <c r="G636" s="441"/>
      <c r="H636" s="441"/>
      <c r="I636" s="441"/>
      <c r="J636" s="441"/>
      <c r="K636" s="441"/>
      <c r="L636" s="441"/>
      <c r="M636" s="441"/>
      <c r="N636" s="441"/>
      <c r="O636" s="441"/>
      <c r="P636" s="441"/>
      <c r="Q636" s="441"/>
      <c r="R636" s="441"/>
    </row>
    <row r="637" spans="4:18" ht="15.75" customHeight="1" x14ac:dyDescent="0.25">
      <c r="D637" s="441"/>
      <c r="E637" s="441"/>
      <c r="F637" s="441"/>
      <c r="G637" s="441"/>
      <c r="H637" s="441"/>
      <c r="I637" s="441"/>
      <c r="J637" s="441"/>
      <c r="K637" s="441"/>
      <c r="L637" s="441"/>
      <c r="M637" s="441"/>
      <c r="N637" s="441"/>
      <c r="O637" s="441"/>
      <c r="P637" s="441"/>
      <c r="Q637" s="441"/>
      <c r="R637" s="441"/>
    </row>
    <row r="638" spans="4:18" ht="15.75" customHeight="1" x14ac:dyDescent="0.25">
      <c r="D638" s="441"/>
      <c r="E638" s="441"/>
      <c r="F638" s="441"/>
      <c r="G638" s="441"/>
      <c r="H638" s="441"/>
      <c r="I638" s="441"/>
      <c r="J638" s="441"/>
      <c r="K638" s="441"/>
      <c r="L638" s="441"/>
      <c r="M638" s="441"/>
      <c r="N638" s="441"/>
      <c r="O638" s="441"/>
      <c r="P638" s="441"/>
      <c r="Q638" s="441"/>
      <c r="R638" s="441"/>
    </row>
    <row r="639" spans="4:18" ht="15.75" customHeight="1" x14ac:dyDescent="0.25">
      <c r="D639" s="441"/>
      <c r="E639" s="441"/>
      <c r="F639" s="441"/>
      <c r="G639" s="441"/>
      <c r="H639" s="441"/>
      <c r="I639" s="441"/>
      <c r="J639" s="441"/>
      <c r="K639" s="441"/>
      <c r="L639" s="441"/>
      <c r="M639" s="441"/>
      <c r="N639" s="441"/>
      <c r="O639" s="441"/>
      <c r="P639" s="441"/>
      <c r="Q639" s="441"/>
      <c r="R639" s="441"/>
    </row>
    <row r="640" spans="4:18" ht="15.75" customHeight="1" x14ac:dyDescent="0.25">
      <c r="D640" s="441"/>
      <c r="E640" s="441"/>
      <c r="F640" s="441"/>
      <c r="G640" s="441"/>
      <c r="H640" s="441"/>
      <c r="I640" s="441"/>
      <c r="J640" s="441"/>
      <c r="K640" s="441"/>
      <c r="L640" s="441"/>
      <c r="M640" s="441"/>
      <c r="N640" s="441"/>
      <c r="O640" s="441"/>
      <c r="P640" s="441"/>
      <c r="Q640" s="441"/>
      <c r="R640" s="441"/>
    </row>
    <row r="641" spans="4:18" ht="15.75" customHeight="1" x14ac:dyDescent="0.25">
      <c r="D641" s="441"/>
      <c r="E641" s="441"/>
      <c r="F641" s="441"/>
      <c r="G641" s="441"/>
      <c r="H641" s="441"/>
      <c r="I641" s="441"/>
      <c r="J641" s="441"/>
      <c r="K641" s="441"/>
      <c r="L641" s="441"/>
      <c r="M641" s="441"/>
      <c r="N641" s="441"/>
      <c r="O641" s="441"/>
      <c r="P641" s="441"/>
      <c r="Q641" s="441"/>
      <c r="R641" s="441"/>
    </row>
    <row r="642" spans="4:18" ht="15.75" customHeight="1" x14ac:dyDescent="0.25">
      <c r="D642" s="441"/>
      <c r="E642" s="441"/>
      <c r="F642" s="441"/>
      <c r="G642" s="441"/>
      <c r="H642" s="441"/>
      <c r="I642" s="441"/>
      <c r="J642" s="441"/>
      <c r="K642" s="441"/>
      <c r="L642" s="441"/>
      <c r="M642" s="441"/>
      <c r="N642" s="441"/>
      <c r="O642" s="441"/>
      <c r="P642" s="441"/>
      <c r="Q642" s="441"/>
      <c r="R642" s="441"/>
    </row>
    <row r="643" spans="4:18" ht="15.75" customHeight="1" x14ac:dyDescent="0.25">
      <c r="D643" s="441"/>
      <c r="E643" s="441"/>
      <c r="F643" s="441"/>
      <c r="G643" s="441"/>
      <c r="H643" s="441"/>
      <c r="I643" s="441"/>
      <c r="J643" s="441"/>
      <c r="K643" s="441"/>
      <c r="L643" s="441"/>
      <c r="M643" s="441"/>
      <c r="N643" s="441"/>
      <c r="O643" s="441"/>
      <c r="P643" s="441"/>
      <c r="Q643" s="441"/>
      <c r="R643" s="441"/>
    </row>
    <row r="644" spans="4:18" ht="15.75" customHeight="1" x14ac:dyDescent="0.25">
      <c r="D644" s="441"/>
      <c r="E644" s="441"/>
      <c r="F644" s="441"/>
      <c r="G644" s="441"/>
      <c r="H644" s="441"/>
      <c r="I644" s="441"/>
      <c r="J644" s="441"/>
      <c r="K644" s="441"/>
      <c r="L644" s="441"/>
      <c r="M644" s="441"/>
      <c r="N644" s="441"/>
      <c r="O644" s="441"/>
      <c r="P644" s="441"/>
      <c r="Q644" s="441"/>
      <c r="R644" s="441"/>
    </row>
    <row r="645" spans="4:18" ht="15.75" customHeight="1" x14ac:dyDescent="0.25">
      <c r="D645" s="441"/>
      <c r="E645" s="441"/>
      <c r="F645" s="441"/>
      <c r="G645" s="441"/>
      <c r="H645" s="441"/>
      <c r="I645" s="441"/>
      <c r="J645" s="441"/>
      <c r="K645" s="441"/>
      <c r="L645" s="441"/>
      <c r="M645" s="441"/>
      <c r="N645" s="441"/>
      <c r="O645" s="441"/>
      <c r="P645" s="441"/>
      <c r="Q645" s="441"/>
      <c r="R645" s="441"/>
    </row>
    <row r="646" spans="4:18" ht="15.75" customHeight="1" x14ac:dyDescent="0.25">
      <c r="D646" s="441"/>
      <c r="E646" s="441"/>
      <c r="F646" s="441"/>
      <c r="G646" s="441"/>
      <c r="H646" s="441"/>
      <c r="I646" s="441"/>
      <c r="J646" s="441"/>
      <c r="K646" s="441"/>
      <c r="L646" s="441"/>
      <c r="M646" s="441"/>
      <c r="N646" s="441"/>
      <c r="O646" s="441"/>
      <c r="P646" s="441"/>
      <c r="Q646" s="441"/>
      <c r="R646" s="441"/>
    </row>
    <row r="647" spans="4:18" ht="15.75" customHeight="1" x14ac:dyDescent="0.25">
      <c r="D647" s="441"/>
      <c r="E647" s="441"/>
      <c r="F647" s="441"/>
      <c r="G647" s="441"/>
      <c r="H647" s="441"/>
      <c r="I647" s="441"/>
      <c r="J647" s="441"/>
      <c r="K647" s="441"/>
      <c r="L647" s="441"/>
      <c r="M647" s="441"/>
      <c r="N647" s="441"/>
      <c r="O647" s="441"/>
      <c r="P647" s="441"/>
      <c r="Q647" s="441"/>
      <c r="R647" s="441"/>
    </row>
    <row r="648" spans="4:18" ht="15.75" customHeight="1" x14ac:dyDescent="0.25">
      <c r="D648" s="441"/>
      <c r="E648" s="441"/>
      <c r="F648" s="441"/>
      <c r="G648" s="441"/>
      <c r="H648" s="441"/>
      <c r="I648" s="441"/>
      <c r="J648" s="441"/>
      <c r="K648" s="441"/>
      <c r="L648" s="441"/>
      <c r="M648" s="441"/>
      <c r="N648" s="441"/>
      <c r="O648" s="441"/>
      <c r="P648" s="441"/>
      <c r="Q648" s="441"/>
      <c r="R648" s="441"/>
    </row>
    <row r="649" spans="4:18" ht="15.75" customHeight="1" x14ac:dyDescent="0.25">
      <c r="D649" s="441"/>
      <c r="E649" s="441"/>
      <c r="F649" s="441"/>
      <c r="G649" s="441"/>
      <c r="H649" s="441"/>
      <c r="I649" s="441"/>
      <c r="J649" s="441"/>
      <c r="K649" s="441"/>
      <c r="L649" s="441"/>
      <c r="M649" s="441"/>
      <c r="N649" s="441"/>
      <c r="O649" s="441"/>
      <c r="P649" s="441"/>
      <c r="Q649" s="441"/>
      <c r="R649" s="441"/>
    </row>
    <row r="650" spans="4:18" ht="15.75" customHeight="1" x14ac:dyDescent="0.25">
      <c r="D650" s="441"/>
      <c r="E650" s="441"/>
      <c r="F650" s="441"/>
      <c r="G650" s="441"/>
      <c r="H650" s="441"/>
      <c r="I650" s="441"/>
      <c r="J650" s="441"/>
      <c r="K650" s="441"/>
      <c r="L650" s="441"/>
      <c r="M650" s="441"/>
      <c r="N650" s="441"/>
      <c r="O650" s="441"/>
      <c r="P650" s="441"/>
      <c r="Q650" s="441"/>
      <c r="R650" s="441"/>
    </row>
    <row r="651" spans="4:18" ht="15.75" customHeight="1" x14ac:dyDescent="0.25">
      <c r="D651" s="441"/>
      <c r="E651" s="441"/>
      <c r="F651" s="441"/>
      <c r="G651" s="441"/>
      <c r="H651" s="441"/>
      <c r="I651" s="441"/>
      <c r="J651" s="441"/>
      <c r="K651" s="441"/>
      <c r="L651" s="441"/>
      <c r="M651" s="441"/>
      <c r="N651" s="441"/>
      <c r="O651" s="441"/>
      <c r="P651" s="441"/>
      <c r="Q651" s="441"/>
      <c r="R651" s="441"/>
    </row>
    <row r="652" spans="4:18" ht="15.75" customHeight="1" x14ac:dyDescent="0.25">
      <c r="D652" s="441"/>
      <c r="E652" s="441"/>
      <c r="F652" s="441"/>
      <c r="G652" s="441"/>
      <c r="H652" s="441"/>
      <c r="I652" s="441"/>
      <c r="J652" s="441"/>
      <c r="K652" s="441"/>
      <c r="L652" s="441"/>
      <c r="M652" s="441"/>
      <c r="N652" s="441"/>
      <c r="O652" s="441"/>
      <c r="P652" s="441"/>
      <c r="Q652" s="441"/>
      <c r="R652" s="441"/>
    </row>
    <row r="653" spans="4:18" ht="15.75" customHeight="1" x14ac:dyDescent="0.25">
      <c r="D653" s="441"/>
      <c r="E653" s="441"/>
      <c r="F653" s="441"/>
      <c r="G653" s="441"/>
      <c r="H653" s="441"/>
      <c r="I653" s="441"/>
      <c r="J653" s="441"/>
      <c r="K653" s="441"/>
      <c r="L653" s="441"/>
      <c r="M653" s="441"/>
      <c r="N653" s="441"/>
      <c r="O653" s="441"/>
      <c r="P653" s="441"/>
      <c r="Q653" s="441"/>
      <c r="R653" s="441"/>
    </row>
    <row r="654" spans="4:18" ht="15.75" customHeight="1" x14ac:dyDescent="0.25">
      <c r="D654" s="441"/>
      <c r="E654" s="441"/>
      <c r="F654" s="441"/>
      <c r="G654" s="441"/>
      <c r="H654" s="441"/>
      <c r="I654" s="441"/>
      <c r="J654" s="441"/>
      <c r="K654" s="441"/>
      <c r="L654" s="441"/>
      <c r="M654" s="441"/>
      <c r="N654" s="441"/>
      <c r="O654" s="441"/>
      <c r="P654" s="441"/>
      <c r="Q654" s="441"/>
      <c r="R654" s="441"/>
    </row>
    <row r="655" spans="4:18" ht="15.75" customHeight="1" x14ac:dyDescent="0.25">
      <c r="D655" s="441"/>
      <c r="E655" s="441"/>
      <c r="F655" s="441"/>
      <c r="G655" s="441"/>
      <c r="H655" s="441"/>
      <c r="I655" s="441"/>
      <c r="J655" s="441"/>
      <c r="K655" s="441"/>
      <c r="L655" s="441"/>
      <c r="M655" s="441"/>
      <c r="N655" s="441"/>
      <c r="O655" s="441"/>
      <c r="P655" s="441"/>
      <c r="Q655" s="441"/>
      <c r="R655" s="441"/>
    </row>
    <row r="656" spans="4:18" ht="15.75" customHeight="1" x14ac:dyDescent="0.25">
      <c r="D656" s="441"/>
      <c r="E656" s="441"/>
      <c r="F656" s="441"/>
      <c r="G656" s="441"/>
      <c r="H656" s="441"/>
      <c r="I656" s="441"/>
      <c r="J656" s="441"/>
      <c r="K656" s="441"/>
      <c r="L656" s="441"/>
      <c r="M656" s="441"/>
      <c r="N656" s="441"/>
      <c r="O656" s="441"/>
      <c r="P656" s="441"/>
      <c r="Q656" s="441"/>
      <c r="R656" s="441"/>
    </row>
    <row r="657" spans="4:18" ht="15.75" customHeight="1" x14ac:dyDescent="0.25">
      <c r="D657" s="441"/>
      <c r="E657" s="441"/>
      <c r="F657" s="441"/>
      <c r="G657" s="441"/>
      <c r="H657" s="441"/>
      <c r="I657" s="441"/>
      <c r="J657" s="441"/>
      <c r="K657" s="441"/>
      <c r="L657" s="441"/>
      <c r="M657" s="441"/>
      <c r="N657" s="441"/>
      <c r="O657" s="441"/>
      <c r="P657" s="441"/>
      <c r="Q657" s="441"/>
      <c r="R657" s="441"/>
    </row>
    <row r="658" spans="4:18" ht="15.75" customHeight="1" x14ac:dyDescent="0.25">
      <c r="D658" s="441"/>
      <c r="E658" s="441"/>
      <c r="F658" s="441"/>
      <c r="G658" s="441"/>
      <c r="H658" s="441"/>
      <c r="I658" s="441"/>
      <c r="J658" s="441"/>
      <c r="K658" s="441"/>
      <c r="L658" s="441"/>
      <c r="M658" s="441"/>
      <c r="N658" s="441"/>
      <c r="O658" s="441"/>
      <c r="P658" s="441"/>
      <c r="Q658" s="441"/>
      <c r="R658" s="441"/>
    </row>
    <row r="659" spans="4:18" ht="15.75" customHeight="1" x14ac:dyDescent="0.25">
      <c r="D659" s="441"/>
      <c r="E659" s="441"/>
      <c r="F659" s="441"/>
      <c r="G659" s="441"/>
      <c r="H659" s="441"/>
      <c r="I659" s="441"/>
      <c r="J659" s="441"/>
      <c r="K659" s="441"/>
      <c r="L659" s="441"/>
      <c r="M659" s="441"/>
      <c r="N659" s="441"/>
      <c r="O659" s="441"/>
      <c r="P659" s="441"/>
      <c r="Q659" s="441"/>
      <c r="R659" s="441"/>
    </row>
    <row r="660" spans="4:18" ht="15.75" customHeight="1" x14ac:dyDescent="0.25">
      <c r="D660" s="441"/>
      <c r="E660" s="441"/>
      <c r="F660" s="441"/>
      <c r="G660" s="441"/>
      <c r="H660" s="441"/>
      <c r="I660" s="441"/>
      <c r="J660" s="441"/>
      <c r="K660" s="441"/>
      <c r="L660" s="441"/>
      <c r="M660" s="441"/>
      <c r="N660" s="441"/>
      <c r="O660" s="441"/>
      <c r="P660" s="441"/>
      <c r="Q660" s="441"/>
      <c r="R660" s="441"/>
    </row>
    <row r="661" spans="4:18" ht="15.75" customHeight="1" x14ac:dyDescent="0.25">
      <c r="D661" s="441"/>
      <c r="E661" s="441"/>
      <c r="F661" s="441"/>
      <c r="G661" s="441"/>
      <c r="H661" s="441"/>
      <c r="I661" s="441"/>
      <c r="J661" s="441"/>
      <c r="K661" s="441"/>
      <c r="L661" s="441"/>
      <c r="M661" s="441"/>
      <c r="N661" s="441"/>
      <c r="O661" s="441"/>
      <c r="P661" s="441"/>
      <c r="Q661" s="441"/>
      <c r="R661" s="441"/>
    </row>
    <row r="662" spans="4:18" ht="15.75" customHeight="1" x14ac:dyDescent="0.25">
      <c r="D662" s="441"/>
      <c r="E662" s="441"/>
      <c r="F662" s="441"/>
      <c r="G662" s="441"/>
      <c r="H662" s="441"/>
      <c r="I662" s="441"/>
      <c r="J662" s="441"/>
      <c r="K662" s="441"/>
      <c r="L662" s="441"/>
      <c r="M662" s="441"/>
      <c r="N662" s="441"/>
      <c r="O662" s="441"/>
      <c r="P662" s="441"/>
      <c r="Q662" s="441"/>
      <c r="R662" s="441"/>
    </row>
    <row r="663" spans="4:18" ht="15.75" customHeight="1" x14ac:dyDescent="0.25">
      <c r="D663" s="441"/>
      <c r="E663" s="441"/>
      <c r="F663" s="441"/>
      <c r="G663" s="441"/>
      <c r="H663" s="441"/>
      <c r="I663" s="441"/>
      <c r="J663" s="441"/>
      <c r="K663" s="441"/>
      <c r="L663" s="441"/>
      <c r="M663" s="441"/>
      <c r="N663" s="441"/>
      <c r="O663" s="441"/>
      <c r="P663" s="441"/>
      <c r="Q663" s="441"/>
      <c r="R663" s="441"/>
    </row>
    <row r="664" spans="4:18" ht="15.75" customHeight="1" x14ac:dyDescent="0.25">
      <c r="D664" s="441"/>
      <c r="E664" s="441"/>
      <c r="F664" s="441"/>
      <c r="G664" s="441"/>
      <c r="H664" s="441"/>
      <c r="I664" s="441"/>
      <c r="J664" s="441"/>
      <c r="K664" s="441"/>
      <c r="L664" s="441"/>
      <c r="M664" s="441"/>
      <c r="N664" s="441"/>
      <c r="O664" s="441"/>
      <c r="P664" s="441"/>
      <c r="Q664" s="441"/>
      <c r="R664" s="441"/>
    </row>
    <row r="665" spans="4:18" ht="15.75" customHeight="1" x14ac:dyDescent="0.25">
      <c r="D665" s="441"/>
      <c r="E665" s="441"/>
      <c r="F665" s="441"/>
      <c r="G665" s="441"/>
      <c r="H665" s="441"/>
      <c r="I665" s="441"/>
      <c r="J665" s="441"/>
      <c r="K665" s="441"/>
      <c r="L665" s="441"/>
      <c r="M665" s="441"/>
      <c r="N665" s="441"/>
      <c r="O665" s="441"/>
      <c r="P665" s="441"/>
      <c r="Q665" s="441"/>
      <c r="R665" s="441"/>
    </row>
    <row r="666" spans="4:18" ht="15.75" customHeight="1" x14ac:dyDescent="0.25">
      <c r="D666" s="441"/>
      <c r="E666" s="441"/>
      <c r="F666" s="441"/>
      <c r="G666" s="441"/>
      <c r="H666" s="441"/>
      <c r="I666" s="441"/>
      <c r="J666" s="441"/>
      <c r="K666" s="441"/>
      <c r="L666" s="441"/>
      <c r="M666" s="441"/>
      <c r="N666" s="441"/>
      <c r="O666" s="441"/>
      <c r="P666" s="441"/>
      <c r="Q666" s="441"/>
      <c r="R666" s="441"/>
    </row>
    <row r="667" spans="4:18" ht="15.75" customHeight="1" x14ac:dyDescent="0.25">
      <c r="D667" s="441"/>
      <c r="E667" s="441"/>
      <c r="F667" s="441"/>
      <c r="G667" s="441"/>
      <c r="H667" s="441"/>
      <c r="I667" s="441"/>
      <c r="J667" s="441"/>
      <c r="K667" s="441"/>
      <c r="L667" s="441"/>
      <c r="M667" s="441"/>
      <c r="N667" s="441"/>
      <c r="O667" s="441"/>
      <c r="P667" s="441"/>
      <c r="Q667" s="441"/>
      <c r="R667" s="441"/>
    </row>
    <row r="668" spans="4:18" ht="15.75" customHeight="1" x14ac:dyDescent="0.25">
      <c r="D668" s="441"/>
      <c r="E668" s="441"/>
      <c r="F668" s="441"/>
      <c r="G668" s="441"/>
      <c r="H668" s="441"/>
      <c r="I668" s="441"/>
      <c r="J668" s="441"/>
      <c r="K668" s="441"/>
      <c r="L668" s="441"/>
      <c r="M668" s="441"/>
      <c r="N668" s="441"/>
      <c r="O668" s="441"/>
      <c r="P668" s="441"/>
      <c r="Q668" s="441"/>
      <c r="R668" s="441"/>
    </row>
    <row r="669" spans="4:18" ht="15.75" customHeight="1" x14ac:dyDescent="0.25">
      <c r="D669" s="441"/>
      <c r="E669" s="441"/>
      <c r="F669" s="441"/>
      <c r="G669" s="441"/>
      <c r="H669" s="441"/>
      <c r="I669" s="441"/>
      <c r="J669" s="441"/>
      <c r="K669" s="441"/>
      <c r="L669" s="441"/>
      <c r="M669" s="441"/>
      <c r="N669" s="441"/>
      <c r="O669" s="441"/>
      <c r="P669" s="441"/>
      <c r="Q669" s="441"/>
      <c r="R669" s="441"/>
    </row>
    <row r="670" spans="4:18" ht="15.75" customHeight="1" x14ac:dyDescent="0.25">
      <c r="D670" s="441"/>
      <c r="E670" s="441"/>
      <c r="F670" s="441"/>
      <c r="G670" s="441"/>
      <c r="H670" s="441"/>
      <c r="I670" s="441"/>
      <c r="J670" s="441"/>
      <c r="K670" s="441"/>
      <c r="L670" s="441"/>
      <c r="M670" s="441"/>
      <c r="N670" s="441"/>
      <c r="O670" s="441"/>
      <c r="P670" s="441"/>
      <c r="Q670" s="441"/>
      <c r="R670" s="441"/>
    </row>
    <row r="671" spans="4:18" ht="15.75" customHeight="1" x14ac:dyDescent="0.25">
      <c r="D671" s="441"/>
      <c r="E671" s="441"/>
      <c r="F671" s="441"/>
      <c r="G671" s="441"/>
      <c r="H671" s="441"/>
      <c r="I671" s="441"/>
      <c r="J671" s="441"/>
      <c r="K671" s="441"/>
      <c r="L671" s="441"/>
      <c r="M671" s="441"/>
      <c r="N671" s="441"/>
      <c r="O671" s="441"/>
      <c r="P671" s="441"/>
      <c r="Q671" s="441"/>
      <c r="R671" s="441"/>
    </row>
    <row r="672" spans="4:18" ht="15.75" customHeight="1" x14ac:dyDescent="0.25">
      <c r="D672" s="441"/>
      <c r="E672" s="441"/>
      <c r="F672" s="441"/>
      <c r="G672" s="441"/>
      <c r="H672" s="441"/>
      <c r="I672" s="441"/>
      <c r="J672" s="441"/>
      <c r="K672" s="441"/>
      <c r="L672" s="441"/>
      <c r="M672" s="441"/>
      <c r="N672" s="441"/>
      <c r="O672" s="441"/>
      <c r="P672" s="441"/>
      <c r="Q672" s="441"/>
      <c r="R672" s="441"/>
    </row>
    <row r="673" spans="4:18" ht="15.75" customHeight="1" x14ac:dyDescent="0.25">
      <c r="D673" s="441"/>
      <c r="E673" s="441"/>
      <c r="F673" s="441"/>
      <c r="G673" s="441"/>
      <c r="H673" s="441"/>
      <c r="I673" s="441"/>
      <c r="J673" s="441"/>
      <c r="K673" s="441"/>
      <c r="L673" s="441"/>
      <c r="M673" s="441"/>
      <c r="N673" s="441"/>
      <c r="O673" s="441"/>
      <c r="P673" s="441"/>
      <c r="Q673" s="441"/>
      <c r="R673" s="441"/>
    </row>
    <row r="674" spans="4:18" ht="15.75" customHeight="1" x14ac:dyDescent="0.25">
      <c r="D674" s="441"/>
      <c r="E674" s="441"/>
      <c r="F674" s="441"/>
      <c r="G674" s="441"/>
      <c r="H674" s="441"/>
      <c r="I674" s="441"/>
      <c r="J674" s="441"/>
      <c r="K674" s="441"/>
      <c r="L674" s="441"/>
      <c r="M674" s="441"/>
      <c r="N674" s="441"/>
      <c r="O674" s="441"/>
      <c r="P674" s="441"/>
      <c r="Q674" s="441"/>
      <c r="R674" s="441"/>
    </row>
    <row r="675" spans="4:18" ht="15.75" customHeight="1" x14ac:dyDescent="0.25">
      <c r="D675" s="441"/>
      <c r="E675" s="441"/>
      <c r="F675" s="441"/>
      <c r="G675" s="441"/>
      <c r="H675" s="441"/>
      <c r="I675" s="441"/>
      <c r="J675" s="441"/>
      <c r="K675" s="441"/>
      <c r="L675" s="441"/>
      <c r="M675" s="441"/>
      <c r="N675" s="441"/>
      <c r="O675" s="441"/>
      <c r="P675" s="441"/>
      <c r="Q675" s="441"/>
      <c r="R675" s="441"/>
    </row>
    <row r="676" spans="4:18" ht="15.75" customHeight="1" x14ac:dyDescent="0.25">
      <c r="D676" s="441"/>
      <c r="E676" s="441"/>
      <c r="F676" s="441"/>
      <c r="G676" s="441"/>
      <c r="H676" s="441"/>
      <c r="I676" s="441"/>
      <c r="J676" s="441"/>
      <c r="K676" s="441"/>
      <c r="L676" s="441"/>
      <c r="M676" s="441"/>
      <c r="N676" s="441"/>
      <c r="O676" s="441"/>
      <c r="P676" s="441"/>
      <c r="Q676" s="441"/>
      <c r="R676" s="441"/>
    </row>
    <row r="677" spans="4:18" ht="15.75" customHeight="1" x14ac:dyDescent="0.25">
      <c r="D677" s="441"/>
      <c r="E677" s="441"/>
      <c r="F677" s="441"/>
      <c r="G677" s="441"/>
      <c r="H677" s="441"/>
      <c r="I677" s="441"/>
      <c r="J677" s="441"/>
      <c r="K677" s="441"/>
      <c r="L677" s="441"/>
      <c r="M677" s="441"/>
      <c r="N677" s="441"/>
      <c r="O677" s="441"/>
      <c r="P677" s="441"/>
      <c r="Q677" s="441"/>
      <c r="R677" s="441"/>
    </row>
    <row r="678" spans="4:18" ht="15.75" customHeight="1" x14ac:dyDescent="0.25">
      <c r="D678" s="441"/>
      <c r="E678" s="441"/>
      <c r="F678" s="441"/>
      <c r="G678" s="441"/>
      <c r="H678" s="441"/>
      <c r="I678" s="441"/>
      <c r="J678" s="441"/>
      <c r="K678" s="441"/>
      <c r="L678" s="441"/>
      <c r="M678" s="441"/>
      <c r="N678" s="441"/>
      <c r="O678" s="441"/>
      <c r="P678" s="441"/>
      <c r="Q678" s="441"/>
      <c r="R678" s="441"/>
    </row>
    <row r="679" spans="4:18" ht="15.75" customHeight="1" x14ac:dyDescent="0.25">
      <c r="D679" s="441"/>
      <c r="E679" s="441"/>
      <c r="F679" s="441"/>
      <c r="G679" s="441"/>
      <c r="H679" s="441"/>
      <c r="I679" s="441"/>
      <c r="J679" s="441"/>
      <c r="K679" s="441"/>
      <c r="L679" s="441"/>
      <c r="M679" s="441"/>
      <c r="N679" s="441"/>
      <c r="O679" s="441"/>
      <c r="P679" s="441"/>
      <c r="Q679" s="441"/>
      <c r="R679" s="441"/>
    </row>
    <row r="680" spans="4:18" ht="15.75" customHeight="1" x14ac:dyDescent="0.25">
      <c r="D680" s="441"/>
      <c r="E680" s="441"/>
      <c r="F680" s="441"/>
      <c r="G680" s="441"/>
      <c r="H680" s="441"/>
      <c r="I680" s="441"/>
      <c r="J680" s="441"/>
      <c r="K680" s="441"/>
      <c r="L680" s="441"/>
      <c r="M680" s="441"/>
      <c r="N680" s="441"/>
      <c r="O680" s="441"/>
      <c r="P680" s="441"/>
      <c r="Q680" s="441"/>
      <c r="R680" s="441"/>
    </row>
    <row r="681" spans="4:18" ht="15.75" customHeight="1" x14ac:dyDescent="0.25">
      <c r="D681" s="441"/>
      <c r="E681" s="441"/>
      <c r="F681" s="441"/>
      <c r="G681" s="441"/>
      <c r="H681" s="441"/>
      <c r="I681" s="441"/>
      <c r="J681" s="441"/>
      <c r="K681" s="441"/>
      <c r="L681" s="441"/>
      <c r="M681" s="441"/>
      <c r="N681" s="441"/>
      <c r="O681" s="441"/>
      <c r="P681" s="441"/>
      <c r="Q681" s="441"/>
      <c r="R681" s="441"/>
    </row>
    <row r="682" spans="4:18" ht="15.75" customHeight="1" x14ac:dyDescent="0.25">
      <c r="D682" s="441"/>
      <c r="E682" s="441"/>
      <c r="F682" s="441"/>
      <c r="G682" s="441"/>
      <c r="H682" s="441"/>
      <c r="I682" s="441"/>
      <c r="J682" s="441"/>
      <c r="K682" s="441"/>
      <c r="L682" s="441"/>
      <c r="M682" s="441"/>
      <c r="N682" s="441"/>
      <c r="O682" s="441"/>
      <c r="P682" s="441"/>
      <c r="Q682" s="441"/>
      <c r="R682" s="441"/>
    </row>
    <row r="683" spans="4:18" ht="15.75" customHeight="1" x14ac:dyDescent="0.25">
      <c r="D683" s="441"/>
      <c r="E683" s="441"/>
      <c r="F683" s="441"/>
      <c r="G683" s="441"/>
      <c r="H683" s="441"/>
      <c r="I683" s="441"/>
      <c r="J683" s="441"/>
      <c r="K683" s="441"/>
      <c r="L683" s="441"/>
      <c r="M683" s="441"/>
      <c r="N683" s="441"/>
      <c r="O683" s="441"/>
      <c r="P683" s="441"/>
      <c r="Q683" s="441"/>
      <c r="R683" s="441"/>
    </row>
    <row r="684" spans="4:18" ht="15.75" customHeight="1" x14ac:dyDescent="0.25">
      <c r="D684" s="441"/>
      <c r="E684" s="441"/>
      <c r="F684" s="441"/>
      <c r="G684" s="441"/>
      <c r="H684" s="441"/>
      <c r="I684" s="441"/>
      <c r="J684" s="441"/>
      <c r="K684" s="441"/>
      <c r="L684" s="441"/>
      <c r="M684" s="441"/>
      <c r="N684" s="441"/>
      <c r="O684" s="441"/>
      <c r="P684" s="441"/>
      <c r="Q684" s="441"/>
      <c r="R684" s="441"/>
    </row>
    <row r="685" spans="4:18" ht="15.75" customHeight="1" x14ac:dyDescent="0.25">
      <c r="D685" s="441"/>
      <c r="E685" s="441"/>
      <c r="F685" s="441"/>
      <c r="G685" s="441"/>
      <c r="H685" s="441"/>
      <c r="I685" s="441"/>
      <c r="J685" s="441"/>
      <c r="K685" s="441"/>
      <c r="L685" s="441"/>
      <c r="M685" s="441"/>
      <c r="N685" s="441"/>
      <c r="O685" s="441"/>
      <c r="P685" s="441"/>
      <c r="Q685" s="441"/>
      <c r="R685" s="441"/>
    </row>
    <row r="686" spans="4:18" ht="15.75" customHeight="1" x14ac:dyDescent="0.25">
      <c r="D686" s="441"/>
      <c r="E686" s="441"/>
      <c r="F686" s="441"/>
      <c r="G686" s="441"/>
      <c r="H686" s="441"/>
      <c r="I686" s="441"/>
      <c r="J686" s="441"/>
      <c r="K686" s="441"/>
      <c r="L686" s="441"/>
      <c r="M686" s="441"/>
      <c r="N686" s="441"/>
      <c r="O686" s="441"/>
      <c r="P686" s="441"/>
      <c r="Q686" s="441"/>
      <c r="R686" s="441"/>
    </row>
    <row r="687" spans="4:18" ht="15.75" customHeight="1" x14ac:dyDescent="0.25">
      <c r="D687" s="441"/>
      <c r="E687" s="441"/>
      <c r="F687" s="441"/>
      <c r="G687" s="441"/>
      <c r="H687" s="441"/>
      <c r="I687" s="441"/>
      <c r="J687" s="441"/>
      <c r="K687" s="441"/>
      <c r="L687" s="441"/>
      <c r="M687" s="441"/>
      <c r="N687" s="441"/>
      <c r="O687" s="441"/>
      <c r="P687" s="441"/>
      <c r="Q687" s="441"/>
      <c r="R687" s="441"/>
    </row>
    <row r="688" spans="4:18" ht="15.75" customHeight="1" x14ac:dyDescent="0.25">
      <c r="D688" s="441"/>
      <c r="E688" s="441"/>
      <c r="F688" s="441"/>
      <c r="G688" s="441"/>
      <c r="H688" s="441"/>
      <c r="I688" s="441"/>
      <c r="J688" s="441"/>
      <c r="K688" s="441"/>
      <c r="L688" s="441"/>
      <c r="M688" s="441"/>
      <c r="N688" s="441"/>
      <c r="O688" s="441"/>
      <c r="P688" s="441"/>
      <c r="Q688" s="441"/>
      <c r="R688" s="441"/>
    </row>
    <row r="689" spans="4:18" ht="15.75" customHeight="1" x14ac:dyDescent="0.25">
      <c r="D689" s="441"/>
      <c r="E689" s="441"/>
      <c r="F689" s="441"/>
      <c r="G689" s="441"/>
      <c r="H689" s="441"/>
      <c r="I689" s="441"/>
      <c r="J689" s="441"/>
      <c r="K689" s="441"/>
      <c r="L689" s="441"/>
      <c r="M689" s="441"/>
      <c r="N689" s="441"/>
      <c r="O689" s="441"/>
      <c r="P689" s="441"/>
      <c r="Q689" s="441"/>
      <c r="R689" s="441"/>
    </row>
    <row r="690" spans="4:18" ht="15.75" customHeight="1" x14ac:dyDescent="0.25">
      <c r="D690" s="441"/>
      <c r="E690" s="441"/>
      <c r="F690" s="441"/>
      <c r="G690" s="441"/>
      <c r="H690" s="441"/>
      <c r="I690" s="441"/>
      <c r="J690" s="441"/>
      <c r="K690" s="441"/>
      <c r="L690" s="441"/>
      <c r="M690" s="441"/>
      <c r="N690" s="441"/>
      <c r="O690" s="441"/>
      <c r="P690" s="441"/>
      <c r="Q690" s="441"/>
      <c r="R690" s="441"/>
    </row>
    <row r="691" spans="4:18" ht="15.75" customHeight="1" x14ac:dyDescent="0.25">
      <c r="D691" s="441"/>
      <c r="E691" s="441"/>
      <c r="F691" s="441"/>
      <c r="G691" s="441"/>
      <c r="H691" s="441"/>
      <c r="I691" s="441"/>
      <c r="J691" s="441"/>
      <c r="K691" s="441"/>
      <c r="L691" s="441"/>
      <c r="M691" s="441"/>
      <c r="N691" s="441"/>
      <c r="O691" s="441"/>
      <c r="P691" s="441"/>
      <c r="Q691" s="441"/>
      <c r="R691" s="441"/>
    </row>
    <row r="692" spans="4:18" ht="15.75" customHeight="1" x14ac:dyDescent="0.25">
      <c r="D692" s="441"/>
      <c r="E692" s="441"/>
      <c r="F692" s="441"/>
      <c r="G692" s="441"/>
      <c r="H692" s="441"/>
      <c r="I692" s="441"/>
      <c r="J692" s="441"/>
      <c r="K692" s="441"/>
      <c r="L692" s="441"/>
      <c r="M692" s="441"/>
      <c r="N692" s="441"/>
      <c r="O692" s="441"/>
      <c r="P692" s="441"/>
      <c r="Q692" s="441"/>
      <c r="R692" s="441"/>
    </row>
    <row r="693" spans="4:18" ht="15.75" customHeight="1" x14ac:dyDescent="0.25">
      <c r="D693" s="441"/>
      <c r="E693" s="441"/>
      <c r="F693" s="441"/>
      <c r="G693" s="441"/>
      <c r="H693" s="441"/>
      <c r="I693" s="441"/>
      <c r="J693" s="441"/>
      <c r="K693" s="441"/>
      <c r="L693" s="441"/>
      <c r="M693" s="441"/>
      <c r="N693" s="441"/>
      <c r="O693" s="441"/>
      <c r="P693" s="441"/>
      <c r="Q693" s="441"/>
      <c r="R693" s="441"/>
    </row>
    <row r="694" spans="4:18" ht="15.75" customHeight="1" x14ac:dyDescent="0.25">
      <c r="D694" s="441"/>
      <c r="E694" s="441"/>
      <c r="F694" s="441"/>
      <c r="G694" s="441"/>
      <c r="H694" s="441"/>
      <c r="I694" s="441"/>
      <c r="J694" s="441"/>
      <c r="K694" s="441"/>
      <c r="L694" s="441"/>
      <c r="M694" s="441"/>
      <c r="N694" s="441"/>
      <c r="O694" s="441"/>
      <c r="P694" s="441"/>
      <c r="Q694" s="441"/>
      <c r="R694" s="441"/>
    </row>
    <row r="695" spans="4:18" ht="15.75" customHeight="1" x14ac:dyDescent="0.25">
      <c r="D695" s="441"/>
      <c r="E695" s="441"/>
      <c r="F695" s="441"/>
      <c r="G695" s="441"/>
      <c r="H695" s="441"/>
      <c r="I695" s="441"/>
      <c r="J695" s="441"/>
      <c r="K695" s="441"/>
      <c r="L695" s="441"/>
      <c r="M695" s="441"/>
      <c r="N695" s="441"/>
      <c r="O695" s="441"/>
      <c r="P695" s="441"/>
      <c r="Q695" s="441"/>
      <c r="R695" s="441"/>
    </row>
    <row r="696" spans="4:18" ht="15.75" customHeight="1" x14ac:dyDescent="0.25">
      <c r="D696" s="441"/>
      <c r="E696" s="441"/>
      <c r="F696" s="441"/>
      <c r="G696" s="441"/>
      <c r="H696" s="441"/>
      <c r="I696" s="441"/>
      <c r="J696" s="441"/>
      <c r="K696" s="441"/>
      <c r="L696" s="441"/>
      <c r="M696" s="441"/>
      <c r="N696" s="441"/>
      <c r="O696" s="441"/>
      <c r="P696" s="441"/>
      <c r="Q696" s="441"/>
      <c r="R696" s="441"/>
    </row>
    <row r="697" spans="4:18" ht="15.75" customHeight="1" x14ac:dyDescent="0.25">
      <c r="D697" s="441"/>
      <c r="E697" s="441"/>
      <c r="F697" s="441"/>
      <c r="G697" s="441"/>
      <c r="H697" s="441"/>
      <c r="I697" s="441"/>
      <c r="J697" s="441"/>
      <c r="K697" s="441"/>
      <c r="L697" s="441"/>
      <c r="M697" s="441"/>
      <c r="N697" s="441"/>
      <c r="O697" s="441"/>
      <c r="P697" s="441"/>
      <c r="Q697" s="441"/>
      <c r="R697" s="441"/>
    </row>
    <row r="698" spans="4:18" ht="15.75" customHeight="1" x14ac:dyDescent="0.25">
      <c r="D698" s="441"/>
      <c r="E698" s="441"/>
      <c r="F698" s="441"/>
      <c r="G698" s="441"/>
      <c r="H698" s="441"/>
      <c r="I698" s="441"/>
      <c r="J698" s="441"/>
      <c r="K698" s="441"/>
      <c r="L698" s="441"/>
      <c r="M698" s="441"/>
      <c r="N698" s="441"/>
      <c r="O698" s="441"/>
      <c r="P698" s="441"/>
      <c r="Q698" s="441"/>
      <c r="R698" s="441"/>
    </row>
    <row r="699" spans="4:18" ht="15.75" customHeight="1" x14ac:dyDescent="0.25">
      <c r="D699" s="441"/>
      <c r="E699" s="441"/>
      <c r="F699" s="441"/>
      <c r="G699" s="441"/>
      <c r="H699" s="441"/>
      <c r="I699" s="441"/>
      <c r="J699" s="441"/>
      <c r="K699" s="441"/>
      <c r="L699" s="441"/>
      <c r="M699" s="441"/>
      <c r="N699" s="441"/>
      <c r="O699" s="441"/>
      <c r="P699" s="441"/>
      <c r="Q699" s="441"/>
      <c r="R699" s="441"/>
    </row>
    <row r="700" spans="4:18" ht="15.75" customHeight="1" x14ac:dyDescent="0.25">
      <c r="D700" s="441"/>
      <c r="E700" s="441"/>
      <c r="F700" s="441"/>
      <c r="G700" s="441"/>
      <c r="H700" s="441"/>
      <c r="I700" s="441"/>
      <c r="J700" s="441"/>
      <c r="K700" s="441"/>
      <c r="L700" s="441"/>
      <c r="M700" s="441"/>
      <c r="N700" s="441"/>
      <c r="O700" s="441"/>
      <c r="P700" s="441"/>
      <c r="Q700" s="441"/>
      <c r="R700" s="441"/>
    </row>
    <row r="701" spans="4:18" ht="15.75" customHeight="1" x14ac:dyDescent="0.25">
      <c r="D701" s="441"/>
      <c r="E701" s="441"/>
      <c r="F701" s="441"/>
      <c r="G701" s="441"/>
      <c r="H701" s="441"/>
      <c r="I701" s="441"/>
      <c r="J701" s="441"/>
      <c r="K701" s="441"/>
      <c r="L701" s="441"/>
      <c r="M701" s="441"/>
      <c r="N701" s="441"/>
      <c r="O701" s="441"/>
      <c r="P701" s="441"/>
      <c r="Q701" s="441"/>
      <c r="R701" s="441"/>
    </row>
    <row r="702" spans="4:18" ht="15.75" customHeight="1" x14ac:dyDescent="0.25">
      <c r="D702" s="441"/>
      <c r="E702" s="441"/>
      <c r="F702" s="441"/>
      <c r="G702" s="441"/>
      <c r="H702" s="441"/>
      <c r="I702" s="441"/>
      <c r="J702" s="441"/>
      <c r="K702" s="441"/>
      <c r="L702" s="441"/>
      <c r="M702" s="441"/>
      <c r="N702" s="441"/>
      <c r="O702" s="441"/>
      <c r="P702" s="441"/>
      <c r="Q702" s="441"/>
      <c r="R702" s="441"/>
    </row>
    <row r="703" spans="4:18" ht="15.75" customHeight="1" x14ac:dyDescent="0.25">
      <c r="D703" s="441"/>
      <c r="E703" s="441"/>
      <c r="F703" s="441"/>
      <c r="G703" s="441"/>
      <c r="H703" s="441"/>
      <c r="I703" s="441"/>
      <c r="J703" s="441"/>
      <c r="K703" s="441"/>
      <c r="L703" s="441"/>
      <c r="M703" s="441"/>
      <c r="N703" s="441"/>
      <c r="O703" s="441"/>
      <c r="P703" s="441"/>
      <c r="Q703" s="441"/>
      <c r="R703" s="441"/>
    </row>
    <row r="704" spans="4:18" ht="15.75" customHeight="1" x14ac:dyDescent="0.25">
      <c r="D704" s="441"/>
      <c r="E704" s="441"/>
      <c r="F704" s="441"/>
      <c r="G704" s="441"/>
      <c r="H704" s="441"/>
      <c r="I704" s="441"/>
      <c r="J704" s="441"/>
      <c r="K704" s="441"/>
      <c r="L704" s="441"/>
      <c r="M704" s="441"/>
      <c r="N704" s="441"/>
      <c r="O704" s="441"/>
      <c r="P704" s="441"/>
      <c r="Q704" s="441"/>
      <c r="R704" s="441"/>
    </row>
    <row r="705" spans="4:18" ht="15.75" customHeight="1" x14ac:dyDescent="0.25">
      <c r="D705" s="441"/>
      <c r="E705" s="441"/>
      <c r="F705" s="441"/>
      <c r="G705" s="441"/>
      <c r="H705" s="441"/>
      <c r="I705" s="441"/>
      <c r="J705" s="441"/>
      <c r="K705" s="441"/>
      <c r="L705" s="441"/>
      <c r="M705" s="441"/>
      <c r="N705" s="441"/>
      <c r="O705" s="441"/>
      <c r="P705" s="441"/>
      <c r="Q705" s="441"/>
      <c r="R705" s="441"/>
    </row>
    <row r="706" spans="4:18" ht="15.75" customHeight="1" x14ac:dyDescent="0.25">
      <c r="D706" s="441"/>
      <c r="E706" s="441"/>
      <c r="F706" s="441"/>
      <c r="G706" s="441"/>
      <c r="H706" s="441"/>
      <c r="I706" s="441"/>
      <c r="J706" s="441"/>
      <c r="K706" s="441"/>
      <c r="L706" s="441"/>
      <c r="M706" s="441"/>
      <c r="N706" s="441"/>
      <c r="O706" s="441"/>
      <c r="P706" s="441"/>
      <c r="Q706" s="441"/>
      <c r="R706" s="441"/>
    </row>
    <row r="707" spans="4:18" ht="15.75" customHeight="1" x14ac:dyDescent="0.25">
      <c r="D707" s="441"/>
      <c r="E707" s="441"/>
      <c r="F707" s="441"/>
      <c r="G707" s="441"/>
      <c r="H707" s="441"/>
      <c r="I707" s="441"/>
      <c r="J707" s="441"/>
      <c r="K707" s="441"/>
      <c r="L707" s="441"/>
      <c r="M707" s="441"/>
      <c r="N707" s="441"/>
      <c r="O707" s="441"/>
      <c r="P707" s="441"/>
      <c r="Q707" s="441"/>
      <c r="R707" s="441"/>
    </row>
    <row r="708" spans="4:18" ht="15.75" customHeight="1" x14ac:dyDescent="0.25">
      <c r="D708" s="441"/>
      <c r="E708" s="441"/>
      <c r="F708" s="441"/>
      <c r="G708" s="441"/>
      <c r="H708" s="441"/>
      <c r="I708" s="441"/>
      <c r="J708" s="441"/>
      <c r="K708" s="441"/>
      <c r="L708" s="441"/>
      <c r="M708" s="441"/>
      <c r="N708" s="441"/>
      <c r="O708" s="441"/>
      <c r="P708" s="441"/>
      <c r="Q708" s="441"/>
      <c r="R708" s="441"/>
    </row>
    <row r="709" spans="4:18" ht="15.75" customHeight="1" x14ac:dyDescent="0.25">
      <c r="D709" s="441"/>
      <c r="E709" s="441"/>
      <c r="F709" s="441"/>
      <c r="G709" s="441"/>
      <c r="H709" s="441"/>
      <c r="I709" s="441"/>
      <c r="J709" s="441"/>
      <c r="K709" s="441"/>
      <c r="L709" s="441"/>
      <c r="M709" s="441"/>
      <c r="N709" s="441"/>
      <c r="O709" s="441"/>
      <c r="P709" s="441"/>
      <c r="Q709" s="441"/>
      <c r="R709" s="441"/>
    </row>
    <row r="710" spans="4:18" ht="15.75" customHeight="1" x14ac:dyDescent="0.25">
      <c r="D710" s="441"/>
      <c r="E710" s="441"/>
      <c r="F710" s="441"/>
      <c r="G710" s="441"/>
      <c r="H710" s="441"/>
      <c r="I710" s="441"/>
      <c r="J710" s="441"/>
      <c r="K710" s="441"/>
      <c r="L710" s="441"/>
      <c r="M710" s="441"/>
      <c r="N710" s="441"/>
      <c r="O710" s="441"/>
      <c r="P710" s="441"/>
      <c r="Q710" s="441"/>
      <c r="R710" s="441"/>
    </row>
    <row r="711" spans="4:18" ht="15.75" customHeight="1" x14ac:dyDescent="0.25">
      <c r="D711" s="441"/>
      <c r="E711" s="441"/>
      <c r="F711" s="441"/>
      <c r="G711" s="441"/>
      <c r="H711" s="441"/>
      <c r="I711" s="441"/>
      <c r="J711" s="441"/>
      <c r="K711" s="441"/>
      <c r="L711" s="441"/>
      <c r="M711" s="441"/>
      <c r="N711" s="441"/>
      <c r="O711" s="441"/>
      <c r="P711" s="441"/>
      <c r="Q711" s="441"/>
      <c r="R711" s="441"/>
    </row>
    <row r="712" spans="4:18" ht="15.75" customHeight="1" x14ac:dyDescent="0.25">
      <c r="D712" s="441"/>
      <c r="E712" s="441"/>
      <c r="F712" s="441"/>
      <c r="G712" s="441"/>
      <c r="H712" s="441"/>
      <c r="I712" s="441"/>
      <c r="J712" s="441"/>
      <c r="K712" s="441"/>
      <c r="L712" s="441"/>
      <c r="M712" s="441"/>
      <c r="N712" s="441"/>
      <c r="O712" s="441"/>
      <c r="P712" s="441"/>
      <c r="Q712" s="441"/>
      <c r="R712" s="441"/>
    </row>
    <row r="713" spans="4:18" ht="15.75" customHeight="1" x14ac:dyDescent="0.25">
      <c r="D713" s="441"/>
      <c r="E713" s="441"/>
      <c r="F713" s="441"/>
      <c r="G713" s="441"/>
      <c r="H713" s="441"/>
      <c r="I713" s="441"/>
      <c r="J713" s="441"/>
      <c r="K713" s="441"/>
      <c r="L713" s="441"/>
      <c r="M713" s="441"/>
      <c r="N713" s="441"/>
      <c r="O713" s="441"/>
      <c r="P713" s="441"/>
      <c r="Q713" s="441"/>
      <c r="R713" s="441"/>
    </row>
    <row r="714" spans="4:18" ht="15.75" customHeight="1" x14ac:dyDescent="0.25">
      <c r="D714" s="441"/>
      <c r="E714" s="441"/>
      <c r="F714" s="441"/>
      <c r="G714" s="441"/>
      <c r="H714" s="441"/>
      <c r="I714" s="441"/>
      <c r="J714" s="441"/>
      <c r="K714" s="441"/>
      <c r="L714" s="441"/>
      <c r="M714" s="441"/>
      <c r="N714" s="441"/>
      <c r="O714" s="441"/>
      <c r="P714" s="441"/>
      <c r="Q714" s="441"/>
      <c r="R714" s="441"/>
    </row>
    <row r="715" spans="4:18" ht="15.75" customHeight="1" x14ac:dyDescent="0.25">
      <c r="D715" s="441"/>
      <c r="E715" s="441"/>
      <c r="F715" s="441"/>
      <c r="G715" s="441"/>
      <c r="H715" s="441"/>
      <c r="I715" s="441"/>
      <c r="J715" s="441"/>
      <c r="K715" s="441"/>
      <c r="L715" s="441"/>
      <c r="M715" s="441"/>
      <c r="N715" s="441"/>
      <c r="O715" s="441"/>
      <c r="P715" s="441"/>
      <c r="Q715" s="441"/>
      <c r="R715" s="441"/>
    </row>
    <row r="716" spans="4:18" ht="15.75" customHeight="1" x14ac:dyDescent="0.25">
      <c r="D716" s="441"/>
      <c r="E716" s="441"/>
      <c r="F716" s="441"/>
      <c r="G716" s="441"/>
      <c r="H716" s="441"/>
      <c r="I716" s="441"/>
      <c r="J716" s="441"/>
      <c r="K716" s="441"/>
      <c r="L716" s="441"/>
      <c r="M716" s="441"/>
      <c r="N716" s="441"/>
      <c r="O716" s="441"/>
      <c r="P716" s="441"/>
      <c r="Q716" s="441"/>
      <c r="R716" s="441"/>
    </row>
    <row r="717" spans="4:18" ht="15.75" customHeight="1" x14ac:dyDescent="0.25">
      <c r="D717" s="441"/>
      <c r="E717" s="441"/>
      <c r="F717" s="441"/>
      <c r="G717" s="441"/>
      <c r="H717" s="441"/>
      <c r="I717" s="441"/>
      <c r="J717" s="441"/>
      <c r="K717" s="441"/>
      <c r="L717" s="441"/>
      <c r="M717" s="441"/>
      <c r="N717" s="441"/>
      <c r="O717" s="441"/>
      <c r="P717" s="441"/>
      <c r="Q717" s="441"/>
      <c r="R717" s="441"/>
    </row>
    <row r="718" spans="4:18" ht="15.75" customHeight="1" x14ac:dyDescent="0.25">
      <c r="D718" s="441"/>
      <c r="E718" s="441"/>
      <c r="F718" s="441"/>
      <c r="G718" s="441"/>
      <c r="H718" s="441"/>
      <c r="I718" s="441"/>
      <c r="J718" s="441"/>
      <c r="K718" s="441"/>
      <c r="L718" s="441"/>
      <c r="M718" s="441"/>
      <c r="N718" s="441"/>
      <c r="O718" s="441"/>
      <c r="P718" s="441"/>
      <c r="Q718" s="441"/>
      <c r="R718" s="441"/>
    </row>
    <row r="719" spans="4:18" ht="15.75" customHeight="1" x14ac:dyDescent="0.25">
      <c r="D719" s="441"/>
      <c r="E719" s="441"/>
      <c r="F719" s="441"/>
      <c r="G719" s="441"/>
      <c r="H719" s="441"/>
      <c r="I719" s="441"/>
      <c r="J719" s="441"/>
      <c r="K719" s="441"/>
      <c r="L719" s="441"/>
      <c r="M719" s="441"/>
      <c r="N719" s="441"/>
      <c r="O719" s="441"/>
      <c r="P719" s="441"/>
      <c r="Q719" s="441"/>
      <c r="R719" s="441"/>
    </row>
    <row r="720" spans="4:18" ht="15.75" customHeight="1" x14ac:dyDescent="0.25">
      <c r="D720" s="441"/>
      <c r="E720" s="441"/>
      <c r="F720" s="441"/>
      <c r="G720" s="441"/>
      <c r="H720" s="441"/>
      <c r="I720" s="441"/>
      <c r="J720" s="441"/>
      <c r="K720" s="441"/>
      <c r="L720" s="441"/>
      <c r="M720" s="441"/>
      <c r="N720" s="441"/>
      <c r="O720" s="441"/>
      <c r="P720" s="441"/>
      <c r="Q720" s="441"/>
      <c r="R720" s="441"/>
    </row>
    <row r="721" spans="4:18" ht="15.75" customHeight="1" x14ac:dyDescent="0.25">
      <c r="D721" s="441"/>
      <c r="E721" s="441"/>
      <c r="F721" s="441"/>
      <c r="G721" s="441"/>
      <c r="H721" s="441"/>
      <c r="I721" s="441"/>
      <c r="J721" s="441"/>
      <c r="K721" s="441"/>
      <c r="L721" s="441"/>
      <c r="M721" s="441"/>
      <c r="N721" s="441"/>
      <c r="O721" s="441"/>
      <c r="P721" s="441"/>
      <c r="Q721" s="441"/>
      <c r="R721" s="441"/>
    </row>
    <row r="722" spans="4:18" ht="15.75" customHeight="1" x14ac:dyDescent="0.25">
      <c r="D722" s="441"/>
      <c r="E722" s="441"/>
      <c r="F722" s="441"/>
      <c r="G722" s="441"/>
      <c r="H722" s="441"/>
      <c r="I722" s="441"/>
      <c r="J722" s="441"/>
      <c r="K722" s="441"/>
      <c r="L722" s="441"/>
      <c r="M722" s="441"/>
      <c r="N722" s="441"/>
      <c r="O722" s="441"/>
      <c r="P722" s="441"/>
      <c r="Q722" s="441"/>
      <c r="R722" s="441"/>
    </row>
    <row r="723" spans="4:18" ht="15.75" customHeight="1" x14ac:dyDescent="0.25">
      <c r="D723" s="441"/>
      <c r="E723" s="441"/>
      <c r="F723" s="441"/>
      <c r="G723" s="441"/>
      <c r="H723" s="441"/>
      <c r="I723" s="441"/>
      <c r="J723" s="441"/>
      <c r="K723" s="441"/>
      <c r="L723" s="441"/>
      <c r="M723" s="441"/>
      <c r="N723" s="441"/>
      <c r="O723" s="441"/>
      <c r="P723" s="441"/>
      <c r="Q723" s="441"/>
      <c r="R723" s="441"/>
    </row>
    <row r="724" spans="4:18" ht="15.75" customHeight="1" x14ac:dyDescent="0.25">
      <c r="D724" s="441"/>
      <c r="E724" s="441"/>
      <c r="F724" s="441"/>
      <c r="G724" s="441"/>
      <c r="H724" s="441"/>
      <c r="I724" s="441"/>
      <c r="J724" s="441"/>
      <c r="K724" s="441"/>
      <c r="L724" s="441"/>
      <c r="M724" s="441"/>
      <c r="N724" s="441"/>
      <c r="O724" s="441"/>
      <c r="P724" s="441"/>
      <c r="Q724" s="441"/>
      <c r="R724" s="441"/>
    </row>
    <row r="725" spans="4:18" ht="15.75" customHeight="1" x14ac:dyDescent="0.25">
      <c r="D725" s="441"/>
      <c r="E725" s="441"/>
      <c r="F725" s="441"/>
      <c r="G725" s="441"/>
      <c r="H725" s="441"/>
      <c r="I725" s="441"/>
      <c r="J725" s="441"/>
      <c r="K725" s="441"/>
      <c r="L725" s="441"/>
      <c r="M725" s="441"/>
      <c r="N725" s="441"/>
      <c r="O725" s="441"/>
      <c r="P725" s="441"/>
      <c r="Q725" s="441"/>
      <c r="R725" s="441"/>
    </row>
    <row r="726" spans="4:18" ht="15.75" customHeight="1" x14ac:dyDescent="0.25">
      <c r="D726" s="441"/>
      <c r="E726" s="441"/>
      <c r="F726" s="441"/>
      <c r="G726" s="441"/>
      <c r="H726" s="441"/>
      <c r="I726" s="441"/>
      <c r="J726" s="441"/>
      <c r="K726" s="441"/>
      <c r="L726" s="441"/>
      <c r="M726" s="441"/>
      <c r="N726" s="441"/>
      <c r="O726" s="441"/>
      <c r="P726" s="441"/>
      <c r="Q726" s="441"/>
      <c r="R726" s="441"/>
    </row>
    <row r="727" spans="4:18" ht="15.75" customHeight="1" x14ac:dyDescent="0.25">
      <c r="D727" s="441"/>
      <c r="E727" s="441"/>
      <c r="F727" s="441"/>
      <c r="G727" s="441"/>
      <c r="H727" s="441"/>
      <c r="I727" s="441"/>
      <c r="J727" s="441"/>
      <c r="K727" s="441"/>
      <c r="L727" s="441"/>
      <c r="M727" s="441"/>
      <c r="N727" s="441"/>
      <c r="O727" s="441"/>
      <c r="P727" s="441"/>
      <c r="Q727" s="441"/>
      <c r="R727" s="441"/>
    </row>
    <row r="728" spans="4:18" ht="15.75" customHeight="1" x14ac:dyDescent="0.25">
      <c r="D728" s="441"/>
      <c r="E728" s="441"/>
      <c r="F728" s="441"/>
      <c r="G728" s="441"/>
      <c r="H728" s="441"/>
      <c r="I728" s="441"/>
      <c r="J728" s="441"/>
      <c r="K728" s="441"/>
      <c r="L728" s="441"/>
      <c r="M728" s="441"/>
      <c r="N728" s="441"/>
      <c r="O728" s="441"/>
      <c r="P728" s="441"/>
      <c r="Q728" s="441"/>
      <c r="R728" s="441"/>
    </row>
    <row r="729" spans="4:18" ht="15.75" customHeight="1" x14ac:dyDescent="0.25">
      <c r="D729" s="441"/>
      <c r="E729" s="441"/>
      <c r="F729" s="441"/>
      <c r="G729" s="441"/>
      <c r="H729" s="441"/>
      <c r="I729" s="441"/>
      <c r="J729" s="441"/>
      <c r="K729" s="441"/>
      <c r="L729" s="441"/>
      <c r="M729" s="441"/>
      <c r="N729" s="441"/>
      <c r="O729" s="441"/>
      <c r="P729" s="441"/>
      <c r="Q729" s="441"/>
      <c r="R729" s="441"/>
    </row>
    <row r="730" spans="4:18" ht="15.75" customHeight="1" x14ac:dyDescent="0.25">
      <c r="D730" s="441"/>
      <c r="E730" s="441"/>
      <c r="F730" s="441"/>
      <c r="G730" s="441"/>
      <c r="H730" s="441"/>
      <c r="I730" s="441"/>
      <c r="J730" s="441"/>
      <c r="K730" s="441"/>
      <c r="L730" s="441"/>
      <c r="M730" s="441"/>
      <c r="N730" s="441"/>
      <c r="O730" s="441"/>
      <c r="P730" s="441"/>
      <c r="Q730" s="441"/>
      <c r="R730" s="441"/>
    </row>
    <row r="731" spans="4:18" ht="15.75" customHeight="1" x14ac:dyDescent="0.25">
      <c r="D731" s="441"/>
      <c r="E731" s="441"/>
      <c r="F731" s="441"/>
      <c r="G731" s="441"/>
      <c r="H731" s="441"/>
      <c r="I731" s="441"/>
      <c r="J731" s="441"/>
      <c r="K731" s="441"/>
      <c r="L731" s="441"/>
      <c r="M731" s="441"/>
      <c r="N731" s="441"/>
      <c r="O731" s="441"/>
      <c r="P731" s="441"/>
      <c r="Q731" s="441"/>
      <c r="R731" s="441"/>
    </row>
    <row r="732" spans="4:18" ht="15.75" customHeight="1" x14ac:dyDescent="0.25">
      <c r="D732" s="441"/>
      <c r="E732" s="441"/>
      <c r="F732" s="441"/>
      <c r="G732" s="441"/>
      <c r="H732" s="441"/>
      <c r="I732" s="441"/>
      <c r="J732" s="441"/>
      <c r="K732" s="441"/>
      <c r="L732" s="441"/>
      <c r="M732" s="441"/>
      <c r="N732" s="441"/>
      <c r="O732" s="441"/>
      <c r="P732" s="441"/>
      <c r="Q732" s="441"/>
      <c r="R732" s="441"/>
    </row>
    <row r="733" spans="4:18" ht="15.75" customHeight="1" x14ac:dyDescent="0.25">
      <c r="D733" s="441"/>
      <c r="E733" s="441"/>
      <c r="F733" s="441"/>
      <c r="G733" s="441"/>
      <c r="H733" s="441"/>
      <c r="I733" s="441"/>
      <c r="J733" s="441"/>
      <c r="K733" s="441"/>
      <c r="L733" s="441"/>
      <c r="M733" s="441"/>
      <c r="N733" s="441"/>
      <c r="O733" s="441"/>
      <c r="P733" s="441"/>
      <c r="Q733" s="441"/>
      <c r="R733" s="441"/>
    </row>
    <row r="734" spans="4:18" ht="15.75" customHeight="1" x14ac:dyDescent="0.25">
      <c r="D734" s="441"/>
      <c r="E734" s="441"/>
      <c r="F734" s="441"/>
      <c r="G734" s="441"/>
      <c r="H734" s="441"/>
      <c r="I734" s="441"/>
      <c r="J734" s="441"/>
      <c r="K734" s="441"/>
      <c r="L734" s="441"/>
      <c r="M734" s="441"/>
      <c r="N734" s="441"/>
      <c r="O734" s="441"/>
      <c r="P734" s="441"/>
      <c r="Q734" s="441"/>
      <c r="R734" s="441"/>
    </row>
    <row r="735" spans="4:18" ht="15.75" customHeight="1" x14ac:dyDescent="0.25">
      <c r="D735" s="441"/>
      <c r="E735" s="441"/>
      <c r="F735" s="441"/>
      <c r="G735" s="441"/>
      <c r="H735" s="441"/>
      <c r="I735" s="441"/>
      <c r="J735" s="441"/>
      <c r="K735" s="441"/>
      <c r="L735" s="441"/>
      <c r="M735" s="441"/>
      <c r="N735" s="441"/>
      <c r="O735" s="441"/>
      <c r="P735" s="441"/>
      <c r="Q735" s="441"/>
      <c r="R735" s="441"/>
    </row>
    <row r="736" spans="4:18" ht="15.75" customHeight="1" x14ac:dyDescent="0.25">
      <c r="D736" s="441"/>
      <c r="E736" s="441"/>
      <c r="F736" s="441"/>
      <c r="G736" s="441"/>
      <c r="H736" s="441"/>
      <c r="I736" s="441"/>
      <c r="J736" s="441"/>
      <c r="K736" s="441"/>
      <c r="L736" s="441"/>
      <c r="M736" s="441"/>
      <c r="N736" s="441"/>
      <c r="O736" s="441"/>
      <c r="P736" s="441"/>
      <c r="Q736" s="441"/>
      <c r="R736" s="441"/>
    </row>
    <row r="737" spans="4:18" ht="15.75" customHeight="1" x14ac:dyDescent="0.25">
      <c r="D737" s="441"/>
      <c r="E737" s="441"/>
      <c r="F737" s="441"/>
      <c r="G737" s="441"/>
      <c r="H737" s="441"/>
      <c r="I737" s="441"/>
      <c r="J737" s="441"/>
      <c r="K737" s="441"/>
      <c r="L737" s="441"/>
      <c r="M737" s="441"/>
      <c r="N737" s="441"/>
      <c r="O737" s="441"/>
      <c r="P737" s="441"/>
      <c r="Q737" s="441"/>
      <c r="R737" s="441"/>
    </row>
    <row r="738" spans="4:18" ht="15.75" customHeight="1" x14ac:dyDescent="0.25">
      <c r="D738" s="441"/>
      <c r="E738" s="441"/>
      <c r="F738" s="441"/>
      <c r="G738" s="441"/>
      <c r="H738" s="441"/>
      <c r="I738" s="441"/>
      <c r="J738" s="441"/>
      <c r="K738" s="441"/>
      <c r="L738" s="441"/>
      <c r="M738" s="441"/>
      <c r="N738" s="441"/>
      <c r="O738" s="441"/>
      <c r="P738" s="441"/>
      <c r="Q738" s="441"/>
      <c r="R738" s="441"/>
    </row>
    <row r="739" spans="4:18" ht="15.75" customHeight="1" x14ac:dyDescent="0.25">
      <c r="D739" s="441"/>
      <c r="E739" s="441"/>
      <c r="F739" s="441"/>
      <c r="G739" s="441"/>
      <c r="H739" s="441"/>
      <c r="I739" s="441"/>
      <c r="J739" s="441"/>
      <c r="K739" s="441"/>
      <c r="L739" s="441"/>
      <c r="M739" s="441"/>
      <c r="N739" s="441"/>
      <c r="O739" s="441"/>
      <c r="P739" s="441"/>
      <c r="Q739" s="441"/>
      <c r="R739" s="441"/>
    </row>
    <row r="740" spans="4:18" ht="15.75" customHeight="1" x14ac:dyDescent="0.25">
      <c r="D740" s="441"/>
      <c r="E740" s="441"/>
      <c r="F740" s="441"/>
      <c r="G740" s="441"/>
      <c r="H740" s="441"/>
      <c r="I740" s="441"/>
      <c r="J740" s="441"/>
      <c r="K740" s="441"/>
      <c r="L740" s="441"/>
      <c r="M740" s="441"/>
      <c r="N740" s="441"/>
      <c r="O740" s="441"/>
      <c r="P740" s="441"/>
      <c r="Q740" s="441"/>
      <c r="R740" s="441"/>
    </row>
    <row r="741" spans="4:18" ht="15.75" customHeight="1" x14ac:dyDescent="0.25">
      <c r="D741" s="441"/>
      <c r="E741" s="441"/>
      <c r="F741" s="441"/>
      <c r="G741" s="441"/>
      <c r="H741" s="441"/>
      <c r="I741" s="441"/>
      <c r="J741" s="441"/>
      <c r="K741" s="441"/>
      <c r="L741" s="441"/>
      <c r="M741" s="441"/>
      <c r="N741" s="441"/>
      <c r="O741" s="441"/>
      <c r="P741" s="441"/>
      <c r="Q741" s="441"/>
      <c r="R741" s="441"/>
    </row>
    <row r="742" spans="4:18" ht="15.75" customHeight="1" x14ac:dyDescent="0.25">
      <c r="D742" s="441"/>
      <c r="E742" s="441"/>
      <c r="F742" s="441"/>
      <c r="G742" s="441"/>
      <c r="H742" s="441"/>
      <c r="I742" s="441"/>
      <c r="J742" s="441"/>
      <c r="K742" s="441"/>
      <c r="L742" s="441"/>
      <c r="M742" s="441"/>
      <c r="N742" s="441"/>
      <c r="O742" s="441"/>
      <c r="P742" s="441"/>
      <c r="Q742" s="441"/>
      <c r="R742" s="441"/>
    </row>
    <row r="743" spans="4:18" ht="15.75" customHeight="1" x14ac:dyDescent="0.25">
      <c r="D743" s="441"/>
      <c r="E743" s="441"/>
      <c r="F743" s="441"/>
      <c r="G743" s="441"/>
      <c r="H743" s="441"/>
      <c r="I743" s="441"/>
      <c r="J743" s="441"/>
      <c r="K743" s="441"/>
      <c r="L743" s="441"/>
      <c r="M743" s="441"/>
      <c r="N743" s="441"/>
      <c r="O743" s="441"/>
      <c r="P743" s="441"/>
      <c r="Q743" s="441"/>
      <c r="R743" s="441"/>
    </row>
    <row r="744" spans="4:18" ht="15.75" customHeight="1" x14ac:dyDescent="0.25">
      <c r="D744" s="441"/>
      <c r="E744" s="441"/>
      <c r="F744" s="441"/>
      <c r="G744" s="441"/>
      <c r="H744" s="441"/>
      <c r="I744" s="441"/>
      <c r="J744" s="441"/>
      <c r="K744" s="441"/>
      <c r="L744" s="441"/>
      <c r="M744" s="441"/>
      <c r="N744" s="441"/>
      <c r="O744" s="441"/>
      <c r="P744" s="441"/>
      <c r="Q744" s="441"/>
      <c r="R744" s="441"/>
    </row>
    <row r="745" spans="4:18" ht="15.75" customHeight="1" x14ac:dyDescent="0.25">
      <c r="D745" s="441"/>
      <c r="E745" s="441"/>
      <c r="F745" s="441"/>
      <c r="G745" s="441"/>
      <c r="H745" s="441"/>
      <c r="I745" s="441"/>
      <c r="J745" s="441"/>
      <c r="K745" s="441"/>
      <c r="L745" s="441"/>
      <c r="M745" s="441"/>
      <c r="N745" s="441"/>
      <c r="O745" s="441"/>
      <c r="P745" s="441"/>
      <c r="Q745" s="441"/>
      <c r="R745" s="441"/>
    </row>
    <row r="746" spans="4:18" ht="15.75" customHeight="1" x14ac:dyDescent="0.25">
      <c r="D746" s="441"/>
      <c r="E746" s="441"/>
      <c r="F746" s="441"/>
      <c r="G746" s="441"/>
      <c r="H746" s="441"/>
      <c r="I746" s="441"/>
      <c r="J746" s="441"/>
      <c r="K746" s="441"/>
      <c r="L746" s="441"/>
      <c r="M746" s="441"/>
      <c r="N746" s="441"/>
      <c r="O746" s="441"/>
      <c r="P746" s="441"/>
      <c r="Q746" s="441"/>
      <c r="R746" s="441"/>
    </row>
    <row r="747" spans="4:18" ht="15.75" customHeight="1" x14ac:dyDescent="0.25">
      <c r="D747" s="441"/>
      <c r="E747" s="441"/>
      <c r="F747" s="441"/>
      <c r="G747" s="441"/>
      <c r="H747" s="441"/>
      <c r="I747" s="441"/>
      <c r="J747" s="441"/>
      <c r="K747" s="441"/>
      <c r="L747" s="441"/>
      <c r="M747" s="441"/>
      <c r="N747" s="441"/>
      <c r="O747" s="441"/>
      <c r="P747" s="441"/>
      <c r="Q747" s="441"/>
      <c r="R747" s="441"/>
    </row>
    <row r="748" spans="4:18" ht="15.75" customHeight="1" x14ac:dyDescent="0.25">
      <c r="D748" s="441"/>
      <c r="E748" s="441"/>
      <c r="F748" s="441"/>
      <c r="G748" s="441"/>
      <c r="H748" s="441"/>
      <c r="I748" s="441"/>
      <c r="J748" s="441"/>
      <c r="K748" s="441"/>
      <c r="L748" s="441"/>
      <c r="M748" s="441"/>
      <c r="N748" s="441"/>
      <c r="O748" s="441"/>
      <c r="P748" s="441"/>
      <c r="Q748" s="441"/>
      <c r="R748" s="441"/>
    </row>
    <row r="749" spans="4:18" ht="15.75" customHeight="1" x14ac:dyDescent="0.25">
      <c r="D749" s="441"/>
      <c r="E749" s="441"/>
      <c r="F749" s="441"/>
      <c r="G749" s="441"/>
      <c r="H749" s="441"/>
      <c r="I749" s="441"/>
      <c r="J749" s="441"/>
      <c r="K749" s="441"/>
      <c r="L749" s="441"/>
      <c r="M749" s="441"/>
      <c r="N749" s="441"/>
      <c r="O749" s="441"/>
      <c r="P749" s="441"/>
      <c r="Q749" s="441"/>
      <c r="R749" s="441"/>
    </row>
    <row r="750" spans="4:18" ht="15.75" customHeight="1" x14ac:dyDescent="0.25">
      <c r="D750" s="441"/>
      <c r="E750" s="441"/>
      <c r="F750" s="441"/>
      <c r="G750" s="441"/>
      <c r="H750" s="441"/>
      <c r="I750" s="441"/>
      <c r="J750" s="441"/>
      <c r="K750" s="441"/>
      <c r="L750" s="441"/>
      <c r="M750" s="441"/>
      <c r="N750" s="441"/>
      <c r="O750" s="441"/>
      <c r="P750" s="441"/>
      <c r="Q750" s="441"/>
      <c r="R750" s="441"/>
    </row>
    <row r="751" spans="4:18" ht="15.75" customHeight="1" x14ac:dyDescent="0.25">
      <c r="D751" s="441"/>
      <c r="E751" s="441"/>
      <c r="F751" s="441"/>
      <c r="G751" s="441"/>
      <c r="H751" s="441"/>
      <c r="I751" s="441"/>
      <c r="J751" s="441"/>
      <c r="K751" s="441"/>
      <c r="L751" s="441"/>
      <c r="M751" s="441"/>
      <c r="N751" s="441"/>
      <c r="O751" s="441"/>
      <c r="P751" s="441"/>
      <c r="Q751" s="441"/>
      <c r="R751" s="441"/>
    </row>
    <row r="752" spans="4:18" ht="15.75" customHeight="1" x14ac:dyDescent="0.25">
      <c r="D752" s="441"/>
      <c r="E752" s="441"/>
      <c r="F752" s="441"/>
      <c r="G752" s="441"/>
      <c r="H752" s="441"/>
      <c r="I752" s="441"/>
      <c r="J752" s="441"/>
      <c r="K752" s="441"/>
      <c r="L752" s="441"/>
      <c r="M752" s="441"/>
      <c r="N752" s="441"/>
      <c r="O752" s="441"/>
      <c r="P752" s="441"/>
      <c r="Q752" s="441"/>
      <c r="R752" s="441"/>
    </row>
    <row r="753" spans="4:18" ht="15.75" customHeight="1" x14ac:dyDescent="0.25">
      <c r="D753" s="441"/>
      <c r="E753" s="441"/>
      <c r="F753" s="441"/>
      <c r="G753" s="441"/>
      <c r="H753" s="441"/>
      <c r="I753" s="441"/>
      <c r="J753" s="441"/>
      <c r="K753" s="441"/>
      <c r="L753" s="441"/>
      <c r="M753" s="441"/>
      <c r="N753" s="441"/>
      <c r="O753" s="441"/>
      <c r="P753" s="441"/>
      <c r="Q753" s="441"/>
      <c r="R753" s="441"/>
    </row>
    <row r="754" spans="4:18" ht="15.75" customHeight="1" x14ac:dyDescent="0.25">
      <c r="D754" s="441"/>
      <c r="E754" s="441"/>
      <c r="F754" s="441"/>
      <c r="G754" s="441"/>
      <c r="H754" s="441"/>
      <c r="I754" s="441"/>
      <c r="J754" s="441"/>
      <c r="K754" s="441"/>
      <c r="L754" s="441"/>
      <c r="M754" s="441"/>
      <c r="N754" s="441"/>
      <c r="O754" s="441"/>
      <c r="P754" s="441"/>
      <c r="Q754" s="441"/>
      <c r="R754" s="441"/>
    </row>
    <row r="755" spans="4:18" ht="15.75" customHeight="1" x14ac:dyDescent="0.25">
      <c r="D755" s="441"/>
      <c r="E755" s="441"/>
      <c r="F755" s="441"/>
      <c r="G755" s="441"/>
      <c r="H755" s="441"/>
      <c r="I755" s="441"/>
      <c r="J755" s="441"/>
      <c r="K755" s="441"/>
      <c r="L755" s="441"/>
      <c r="M755" s="441"/>
      <c r="N755" s="441"/>
      <c r="O755" s="441"/>
      <c r="P755" s="441"/>
      <c r="Q755" s="441"/>
      <c r="R755" s="441"/>
    </row>
    <row r="756" spans="4:18" ht="15.75" customHeight="1" x14ac:dyDescent="0.25">
      <c r="D756" s="441"/>
      <c r="E756" s="441"/>
      <c r="F756" s="441"/>
      <c r="G756" s="441"/>
      <c r="H756" s="441"/>
      <c r="I756" s="441"/>
      <c r="J756" s="441"/>
      <c r="K756" s="441"/>
      <c r="L756" s="441"/>
      <c r="M756" s="441"/>
      <c r="N756" s="441"/>
      <c r="O756" s="441"/>
      <c r="P756" s="441"/>
      <c r="Q756" s="441"/>
      <c r="R756" s="441"/>
    </row>
    <row r="757" spans="4:18" ht="15.75" customHeight="1" x14ac:dyDescent="0.25">
      <c r="D757" s="441"/>
      <c r="E757" s="441"/>
      <c r="F757" s="441"/>
      <c r="G757" s="441"/>
      <c r="H757" s="441"/>
      <c r="I757" s="441"/>
      <c r="J757" s="441"/>
      <c r="K757" s="441"/>
      <c r="L757" s="441"/>
      <c r="M757" s="441"/>
      <c r="N757" s="441"/>
      <c r="O757" s="441"/>
      <c r="P757" s="441"/>
      <c r="Q757" s="441"/>
      <c r="R757" s="441"/>
    </row>
    <row r="758" spans="4:18" ht="15.75" customHeight="1" x14ac:dyDescent="0.25">
      <c r="D758" s="441"/>
      <c r="E758" s="441"/>
      <c r="F758" s="441"/>
      <c r="G758" s="441"/>
      <c r="H758" s="441"/>
      <c r="I758" s="441"/>
      <c r="J758" s="441"/>
      <c r="K758" s="441"/>
      <c r="L758" s="441"/>
      <c r="M758" s="441"/>
      <c r="N758" s="441"/>
      <c r="O758" s="441"/>
      <c r="P758" s="441"/>
      <c r="Q758" s="441"/>
      <c r="R758" s="441"/>
    </row>
    <row r="759" spans="4:18" ht="15.75" customHeight="1" x14ac:dyDescent="0.25">
      <c r="D759" s="441"/>
      <c r="E759" s="441"/>
      <c r="F759" s="441"/>
      <c r="G759" s="441"/>
      <c r="H759" s="441"/>
      <c r="I759" s="441"/>
      <c r="J759" s="441"/>
      <c r="K759" s="441"/>
      <c r="L759" s="441"/>
      <c r="M759" s="441"/>
      <c r="N759" s="441"/>
      <c r="O759" s="441"/>
      <c r="P759" s="441"/>
      <c r="Q759" s="441"/>
      <c r="R759" s="441"/>
    </row>
    <row r="760" spans="4:18" ht="15.75" customHeight="1" x14ac:dyDescent="0.25">
      <c r="D760" s="441"/>
      <c r="E760" s="441"/>
      <c r="F760" s="441"/>
      <c r="G760" s="441"/>
      <c r="H760" s="441"/>
      <c r="I760" s="441"/>
      <c r="J760" s="441"/>
      <c r="K760" s="441"/>
      <c r="L760" s="441"/>
      <c r="M760" s="441"/>
      <c r="N760" s="441"/>
      <c r="O760" s="441"/>
      <c r="P760" s="441"/>
      <c r="Q760" s="441"/>
      <c r="R760" s="441"/>
    </row>
    <row r="761" spans="4:18" ht="15.75" customHeight="1" x14ac:dyDescent="0.25">
      <c r="D761" s="441"/>
      <c r="E761" s="441"/>
      <c r="F761" s="441"/>
      <c r="G761" s="441"/>
      <c r="H761" s="441"/>
      <c r="I761" s="441"/>
      <c r="J761" s="441"/>
      <c r="K761" s="441"/>
      <c r="L761" s="441"/>
      <c r="M761" s="441"/>
      <c r="N761" s="441"/>
      <c r="O761" s="441"/>
      <c r="P761" s="441"/>
      <c r="Q761" s="441"/>
      <c r="R761" s="441"/>
    </row>
    <row r="762" spans="4:18" ht="15.75" customHeight="1" x14ac:dyDescent="0.25">
      <c r="D762" s="441"/>
      <c r="E762" s="441"/>
      <c r="F762" s="441"/>
      <c r="G762" s="441"/>
      <c r="H762" s="441"/>
      <c r="I762" s="441"/>
      <c r="J762" s="441"/>
      <c r="K762" s="441"/>
      <c r="L762" s="441"/>
      <c r="M762" s="441"/>
      <c r="N762" s="441"/>
      <c r="O762" s="441"/>
      <c r="P762" s="441"/>
      <c r="Q762" s="441"/>
      <c r="R762" s="441"/>
    </row>
    <row r="763" spans="4:18" ht="15.75" customHeight="1" x14ac:dyDescent="0.25">
      <c r="D763" s="441"/>
      <c r="E763" s="441"/>
      <c r="F763" s="441"/>
      <c r="G763" s="441"/>
      <c r="H763" s="441"/>
      <c r="I763" s="441"/>
      <c r="J763" s="441"/>
      <c r="K763" s="441"/>
      <c r="L763" s="441"/>
      <c r="M763" s="441"/>
      <c r="N763" s="441"/>
      <c r="O763" s="441"/>
      <c r="P763" s="441"/>
      <c r="Q763" s="441"/>
      <c r="R763" s="441"/>
    </row>
    <row r="764" spans="4:18" ht="15.75" customHeight="1" x14ac:dyDescent="0.25">
      <c r="D764" s="441"/>
      <c r="E764" s="441"/>
      <c r="F764" s="441"/>
      <c r="G764" s="441"/>
      <c r="H764" s="441"/>
      <c r="I764" s="441"/>
      <c r="J764" s="441"/>
      <c r="K764" s="441"/>
      <c r="L764" s="441"/>
      <c r="M764" s="441"/>
      <c r="N764" s="441"/>
      <c r="O764" s="441"/>
      <c r="P764" s="441"/>
      <c r="Q764" s="441"/>
      <c r="R764" s="441"/>
    </row>
    <row r="765" spans="4:18" ht="15.75" customHeight="1" x14ac:dyDescent="0.25">
      <c r="D765" s="441"/>
      <c r="E765" s="441"/>
      <c r="F765" s="441"/>
      <c r="G765" s="441"/>
      <c r="H765" s="441"/>
      <c r="I765" s="441"/>
      <c r="J765" s="441"/>
      <c r="K765" s="441"/>
      <c r="L765" s="441"/>
      <c r="M765" s="441"/>
      <c r="N765" s="441"/>
      <c r="O765" s="441"/>
      <c r="P765" s="441"/>
      <c r="Q765" s="441"/>
      <c r="R765" s="441"/>
    </row>
    <row r="766" spans="4:18" ht="15.75" customHeight="1" x14ac:dyDescent="0.25">
      <c r="D766" s="441"/>
      <c r="E766" s="441"/>
      <c r="F766" s="441"/>
      <c r="G766" s="441"/>
      <c r="H766" s="441"/>
      <c r="I766" s="441"/>
      <c r="J766" s="441"/>
      <c r="K766" s="441"/>
      <c r="L766" s="441"/>
      <c r="M766" s="441"/>
      <c r="N766" s="441"/>
      <c r="O766" s="441"/>
      <c r="P766" s="441"/>
      <c r="Q766" s="441"/>
      <c r="R766" s="441"/>
    </row>
    <row r="767" spans="4:18" ht="15.75" customHeight="1" x14ac:dyDescent="0.25">
      <c r="D767" s="441"/>
      <c r="E767" s="441"/>
      <c r="F767" s="441"/>
      <c r="G767" s="441"/>
      <c r="H767" s="441"/>
      <c r="I767" s="441"/>
      <c r="J767" s="441"/>
      <c r="K767" s="441"/>
      <c r="L767" s="441"/>
      <c r="M767" s="441"/>
      <c r="N767" s="441"/>
      <c r="O767" s="441"/>
      <c r="P767" s="441"/>
      <c r="Q767" s="441"/>
      <c r="R767" s="441"/>
    </row>
    <row r="768" spans="4:18" ht="15.75" customHeight="1" x14ac:dyDescent="0.25">
      <c r="D768" s="441"/>
      <c r="E768" s="441"/>
      <c r="F768" s="441"/>
      <c r="G768" s="441"/>
      <c r="H768" s="441"/>
      <c r="I768" s="441"/>
      <c r="J768" s="441"/>
      <c r="K768" s="441"/>
      <c r="L768" s="441"/>
      <c r="M768" s="441"/>
      <c r="N768" s="441"/>
      <c r="O768" s="441"/>
      <c r="P768" s="441"/>
      <c r="Q768" s="441"/>
      <c r="R768" s="441"/>
    </row>
    <row r="769" spans="4:18" ht="15.75" customHeight="1" x14ac:dyDescent="0.25">
      <c r="D769" s="441"/>
      <c r="E769" s="441"/>
      <c r="F769" s="441"/>
      <c r="G769" s="441"/>
      <c r="H769" s="441"/>
      <c r="I769" s="441"/>
      <c r="J769" s="441"/>
      <c r="K769" s="441"/>
      <c r="L769" s="441"/>
      <c r="M769" s="441"/>
      <c r="N769" s="441"/>
      <c r="O769" s="441"/>
      <c r="P769" s="441"/>
      <c r="Q769" s="441"/>
      <c r="R769" s="441"/>
    </row>
    <row r="770" spans="4:18" ht="15.75" customHeight="1" x14ac:dyDescent="0.25">
      <c r="D770" s="441"/>
      <c r="E770" s="441"/>
      <c r="F770" s="441"/>
      <c r="G770" s="441"/>
      <c r="H770" s="441"/>
      <c r="I770" s="441"/>
      <c r="J770" s="441"/>
      <c r="K770" s="441"/>
      <c r="L770" s="441"/>
      <c r="M770" s="441"/>
      <c r="N770" s="441"/>
      <c r="O770" s="441"/>
      <c r="P770" s="441"/>
      <c r="Q770" s="441"/>
      <c r="R770" s="441"/>
    </row>
    <row r="771" spans="4:18" ht="15.75" customHeight="1" x14ac:dyDescent="0.25">
      <c r="D771" s="441"/>
      <c r="E771" s="441"/>
      <c r="F771" s="441"/>
      <c r="G771" s="441"/>
      <c r="H771" s="441"/>
      <c r="I771" s="441"/>
      <c r="J771" s="441"/>
      <c r="K771" s="441"/>
      <c r="L771" s="441"/>
      <c r="M771" s="441"/>
      <c r="N771" s="441"/>
      <c r="O771" s="441"/>
      <c r="P771" s="441"/>
      <c r="Q771" s="441"/>
      <c r="R771" s="441"/>
    </row>
    <row r="772" spans="4:18" ht="15.75" customHeight="1" x14ac:dyDescent="0.25">
      <c r="D772" s="441"/>
      <c r="E772" s="441"/>
      <c r="F772" s="441"/>
      <c r="G772" s="441"/>
      <c r="H772" s="441"/>
      <c r="I772" s="441"/>
      <c r="J772" s="441"/>
      <c r="K772" s="441"/>
      <c r="L772" s="441"/>
      <c r="M772" s="441"/>
      <c r="N772" s="441"/>
      <c r="O772" s="441"/>
      <c r="P772" s="441"/>
      <c r="Q772" s="441"/>
      <c r="R772" s="441"/>
    </row>
    <row r="773" spans="4:18" ht="15.75" customHeight="1" x14ac:dyDescent="0.25">
      <c r="D773" s="441"/>
      <c r="E773" s="441"/>
      <c r="F773" s="441"/>
      <c r="G773" s="441"/>
      <c r="H773" s="441"/>
      <c r="I773" s="441"/>
      <c r="J773" s="441"/>
      <c r="K773" s="441"/>
      <c r="L773" s="441"/>
      <c r="M773" s="441"/>
      <c r="N773" s="441"/>
      <c r="O773" s="441"/>
      <c r="P773" s="441"/>
      <c r="Q773" s="441"/>
      <c r="R773" s="441"/>
    </row>
    <row r="774" spans="4:18" ht="15.75" customHeight="1" x14ac:dyDescent="0.25">
      <c r="D774" s="441"/>
      <c r="E774" s="441"/>
      <c r="F774" s="441"/>
      <c r="G774" s="441"/>
      <c r="H774" s="441"/>
      <c r="I774" s="441"/>
      <c r="J774" s="441"/>
      <c r="K774" s="441"/>
      <c r="L774" s="441"/>
      <c r="M774" s="441"/>
      <c r="N774" s="441"/>
      <c r="O774" s="441"/>
      <c r="P774" s="441"/>
      <c r="Q774" s="441"/>
      <c r="R774" s="441"/>
    </row>
    <row r="775" spans="4:18" ht="15.75" customHeight="1" x14ac:dyDescent="0.25">
      <c r="D775" s="441"/>
      <c r="E775" s="441"/>
      <c r="F775" s="441"/>
      <c r="G775" s="441"/>
      <c r="H775" s="441"/>
      <c r="I775" s="441"/>
      <c r="J775" s="441"/>
      <c r="K775" s="441"/>
      <c r="L775" s="441"/>
      <c r="M775" s="441"/>
      <c r="N775" s="441"/>
      <c r="O775" s="441"/>
      <c r="P775" s="441"/>
      <c r="Q775" s="441"/>
      <c r="R775" s="441"/>
    </row>
    <row r="776" spans="4:18" ht="15.75" customHeight="1" x14ac:dyDescent="0.25">
      <c r="D776" s="441"/>
      <c r="E776" s="441"/>
      <c r="F776" s="441"/>
      <c r="G776" s="441"/>
      <c r="H776" s="441"/>
      <c r="I776" s="441"/>
      <c r="J776" s="441"/>
      <c r="K776" s="441"/>
      <c r="L776" s="441"/>
      <c r="M776" s="441"/>
      <c r="N776" s="441"/>
      <c r="O776" s="441"/>
      <c r="P776" s="441"/>
      <c r="Q776" s="441"/>
      <c r="R776" s="441"/>
    </row>
    <row r="777" spans="4:18" ht="15.75" customHeight="1" x14ac:dyDescent="0.25">
      <c r="D777" s="441"/>
      <c r="E777" s="441"/>
      <c r="F777" s="441"/>
      <c r="G777" s="441"/>
      <c r="H777" s="441"/>
      <c r="I777" s="441"/>
      <c r="J777" s="441"/>
      <c r="K777" s="441"/>
      <c r="L777" s="441"/>
      <c r="M777" s="441"/>
      <c r="N777" s="441"/>
      <c r="O777" s="441"/>
      <c r="P777" s="441"/>
      <c r="Q777" s="441"/>
      <c r="R777" s="441"/>
    </row>
    <row r="778" spans="4:18" ht="15.75" customHeight="1" x14ac:dyDescent="0.25">
      <c r="D778" s="441"/>
      <c r="E778" s="441"/>
      <c r="F778" s="441"/>
      <c r="G778" s="441"/>
      <c r="H778" s="441"/>
      <c r="I778" s="441"/>
      <c r="J778" s="441"/>
      <c r="K778" s="441"/>
      <c r="L778" s="441"/>
      <c r="M778" s="441"/>
      <c r="N778" s="441"/>
      <c r="O778" s="441"/>
      <c r="P778" s="441"/>
      <c r="Q778" s="441"/>
      <c r="R778" s="441"/>
    </row>
    <row r="779" spans="4:18" ht="15.75" customHeight="1" x14ac:dyDescent="0.25">
      <c r="D779" s="441"/>
      <c r="E779" s="441"/>
      <c r="F779" s="441"/>
      <c r="G779" s="441"/>
      <c r="H779" s="441"/>
      <c r="I779" s="441"/>
      <c r="J779" s="441"/>
      <c r="K779" s="441"/>
      <c r="L779" s="441"/>
      <c r="M779" s="441"/>
      <c r="N779" s="441"/>
      <c r="O779" s="441"/>
      <c r="P779" s="441"/>
      <c r="Q779" s="441"/>
      <c r="R779" s="441"/>
    </row>
    <row r="780" spans="4:18" ht="15.75" customHeight="1" x14ac:dyDescent="0.25">
      <c r="D780" s="441"/>
      <c r="E780" s="441"/>
      <c r="F780" s="441"/>
      <c r="G780" s="441"/>
      <c r="H780" s="441"/>
      <c r="I780" s="441"/>
      <c r="J780" s="441"/>
      <c r="K780" s="441"/>
      <c r="L780" s="441"/>
      <c r="M780" s="441"/>
      <c r="N780" s="441"/>
      <c r="O780" s="441"/>
      <c r="P780" s="441"/>
      <c r="Q780" s="441"/>
      <c r="R780" s="441"/>
    </row>
    <row r="781" spans="4:18" ht="15.75" customHeight="1" x14ac:dyDescent="0.25">
      <c r="D781" s="441"/>
      <c r="E781" s="441"/>
      <c r="F781" s="441"/>
      <c r="G781" s="441"/>
      <c r="H781" s="441"/>
      <c r="I781" s="441"/>
      <c r="J781" s="441"/>
      <c r="K781" s="441"/>
      <c r="L781" s="441"/>
      <c r="M781" s="441"/>
      <c r="N781" s="441"/>
      <c r="O781" s="441"/>
      <c r="P781" s="441"/>
      <c r="Q781" s="441"/>
      <c r="R781" s="441"/>
    </row>
    <row r="782" spans="4:18" ht="15.75" customHeight="1" x14ac:dyDescent="0.25">
      <c r="D782" s="441"/>
      <c r="E782" s="441"/>
      <c r="F782" s="441"/>
      <c r="G782" s="441"/>
      <c r="H782" s="441"/>
      <c r="I782" s="441"/>
      <c r="J782" s="441"/>
      <c r="K782" s="441"/>
      <c r="L782" s="441"/>
      <c r="M782" s="441"/>
      <c r="N782" s="441"/>
      <c r="O782" s="441"/>
      <c r="P782" s="441"/>
      <c r="Q782" s="441"/>
      <c r="R782" s="441"/>
    </row>
    <row r="783" spans="4:18" ht="15.75" customHeight="1" x14ac:dyDescent="0.25">
      <c r="D783" s="441"/>
      <c r="E783" s="441"/>
      <c r="F783" s="441"/>
      <c r="G783" s="441"/>
      <c r="H783" s="441"/>
      <c r="I783" s="441"/>
      <c r="J783" s="441"/>
      <c r="K783" s="441"/>
      <c r="L783" s="441"/>
      <c r="M783" s="441"/>
      <c r="N783" s="441"/>
      <c r="O783" s="441"/>
      <c r="P783" s="441"/>
      <c r="Q783" s="441"/>
      <c r="R783" s="441"/>
    </row>
    <row r="784" spans="4:18" ht="15.75" customHeight="1" x14ac:dyDescent="0.25">
      <c r="D784" s="441"/>
      <c r="E784" s="441"/>
      <c r="F784" s="441"/>
      <c r="G784" s="441"/>
      <c r="H784" s="441"/>
      <c r="I784" s="441"/>
      <c r="J784" s="441"/>
      <c r="K784" s="441"/>
      <c r="L784" s="441"/>
      <c r="M784" s="441"/>
      <c r="N784" s="441"/>
      <c r="O784" s="441"/>
      <c r="P784" s="441"/>
      <c r="Q784" s="441"/>
      <c r="R784" s="441"/>
    </row>
    <row r="785" spans="4:18" ht="15.75" customHeight="1" x14ac:dyDescent="0.25">
      <c r="D785" s="441"/>
      <c r="E785" s="441"/>
      <c r="F785" s="441"/>
      <c r="G785" s="441"/>
      <c r="H785" s="441"/>
      <c r="I785" s="441"/>
      <c r="J785" s="441"/>
      <c r="K785" s="441"/>
      <c r="L785" s="441"/>
      <c r="M785" s="441"/>
      <c r="N785" s="441"/>
      <c r="O785" s="441"/>
      <c r="P785" s="441"/>
      <c r="Q785" s="441"/>
      <c r="R785" s="441"/>
    </row>
    <row r="786" spans="4:18" ht="15.75" customHeight="1" x14ac:dyDescent="0.25">
      <c r="D786" s="441"/>
      <c r="E786" s="441"/>
      <c r="F786" s="441"/>
      <c r="G786" s="441"/>
      <c r="H786" s="441"/>
      <c r="I786" s="441"/>
      <c r="J786" s="441"/>
      <c r="K786" s="441"/>
      <c r="L786" s="441"/>
      <c r="M786" s="441"/>
      <c r="N786" s="441"/>
      <c r="O786" s="441"/>
      <c r="P786" s="441"/>
      <c r="Q786" s="441"/>
      <c r="R786" s="441"/>
    </row>
    <row r="787" spans="4:18" ht="15.75" customHeight="1" x14ac:dyDescent="0.25">
      <c r="D787" s="441"/>
      <c r="E787" s="441"/>
      <c r="F787" s="441"/>
      <c r="G787" s="441"/>
      <c r="H787" s="441"/>
      <c r="I787" s="441"/>
      <c r="J787" s="441"/>
      <c r="K787" s="441"/>
      <c r="L787" s="441"/>
      <c r="M787" s="441"/>
      <c r="N787" s="441"/>
      <c r="O787" s="441"/>
      <c r="P787" s="441"/>
      <c r="Q787" s="441"/>
      <c r="R787" s="441"/>
    </row>
    <row r="788" spans="4:18" ht="15.75" customHeight="1" x14ac:dyDescent="0.25">
      <c r="D788" s="441"/>
      <c r="E788" s="441"/>
      <c r="F788" s="441"/>
      <c r="G788" s="441"/>
      <c r="H788" s="441"/>
      <c r="I788" s="441"/>
      <c r="J788" s="441"/>
      <c r="K788" s="441"/>
      <c r="L788" s="441"/>
      <c r="M788" s="441"/>
      <c r="N788" s="441"/>
      <c r="O788" s="441"/>
      <c r="P788" s="441"/>
      <c r="Q788" s="441"/>
      <c r="R788" s="441"/>
    </row>
    <row r="789" spans="4:18" ht="15.75" customHeight="1" x14ac:dyDescent="0.25">
      <c r="D789" s="441"/>
      <c r="E789" s="441"/>
      <c r="F789" s="441"/>
      <c r="G789" s="441"/>
      <c r="H789" s="441"/>
      <c r="I789" s="441"/>
      <c r="J789" s="441"/>
      <c r="K789" s="441"/>
      <c r="L789" s="441"/>
      <c r="M789" s="441"/>
      <c r="N789" s="441"/>
      <c r="O789" s="441"/>
      <c r="P789" s="441"/>
      <c r="Q789" s="441"/>
      <c r="R789" s="441"/>
    </row>
    <row r="790" spans="4:18" ht="15.75" customHeight="1" x14ac:dyDescent="0.25">
      <c r="D790" s="441"/>
      <c r="E790" s="441"/>
      <c r="F790" s="441"/>
      <c r="G790" s="441"/>
      <c r="H790" s="441"/>
      <c r="I790" s="441"/>
      <c r="J790" s="441"/>
      <c r="K790" s="441"/>
      <c r="L790" s="441"/>
      <c r="M790" s="441"/>
      <c r="N790" s="441"/>
      <c r="O790" s="441"/>
      <c r="P790" s="441"/>
      <c r="Q790" s="441"/>
      <c r="R790" s="441"/>
    </row>
    <row r="791" spans="4:18" ht="15.75" customHeight="1" x14ac:dyDescent="0.25">
      <c r="D791" s="441"/>
      <c r="E791" s="441"/>
      <c r="F791" s="441"/>
      <c r="G791" s="441"/>
      <c r="H791" s="441"/>
      <c r="I791" s="441"/>
      <c r="J791" s="441"/>
      <c r="K791" s="441"/>
      <c r="L791" s="441"/>
      <c r="M791" s="441"/>
      <c r="N791" s="441"/>
      <c r="O791" s="441"/>
      <c r="P791" s="441"/>
      <c r="Q791" s="441"/>
      <c r="R791" s="441"/>
    </row>
    <row r="792" spans="4:18" ht="15.75" customHeight="1" x14ac:dyDescent="0.25">
      <c r="D792" s="441"/>
      <c r="E792" s="441"/>
      <c r="F792" s="441"/>
      <c r="G792" s="441"/>
      <c r="H792" s="441"/>
      <c r="I792" s="441"/>
      <c r="J792" s="441"/>
      <c r="K792" s="441"/>
      <c r="L792" s="441"/>
      <c r="M792" s="441"/>
      <c r="N792" s="441"/>
      <c r="O792" s="441"/>
      <c r="P792" s="441"/>
      <c r="Q792" s="441"/>
      <c r="R792" s="441"/>
    </row>
    <row r="793" spans="4:18" ht="15.75" customHeight="1" x14ac:dyDescent="0.25">
      <c r="D793" s="441"/>
      <c r="E793" s="441"/>
      <c r="F793" s="441"/>
      <c r="G793" s="441"/>
      <c r="H793" s="441"/>
      <c r="I793" s="441"/>
      <c r="J793" s="441"/>
      <c r="K793" s="441"/>
      <c r="L793" s="441"/>
      <c r="M793" s="441"/>
      <c r="N793" s="441"/>
      <c r="O793" s="441"/>
      <c r="P793" s="441"/>
      <c r="Q793" s="441"/>
      <c r="R793" s="441"/>
    </row>
    <row r="794" spans="4:18" ht="15.75" customHeight="1" x14ac:dyDescent="0.25">
      <c r="D794" s="441"/>
      <c r="E794" s="441"/>
      <c r="F794" s="441"/>
      <c r="G794" s="441"/>
      <c r="H794" s="441"/>
      <c r="I794" s="441"/>
      <c r="J794" s="441"/>
      <c r="K794" s="441"/>
      <c r="L794" s="441"/>
      <c r="M794" s="441"/>
      <c r="N794" s="441"/>
      <c r="O794" s="441"/>
      <c r="P794" s="441"/>
      <c r="Q794" s="441"/>
      <c r="R794" s="441"/>
    </row>
    <row r="795" spans="4:18" ht="15.75" customHeight="1" x14ac:dyDescent="0.25">
      <c r="D795" s="441"/>
      <c r="E795" s="441"/>
      <c r="F795" s="441"/>
      <c r="G795" s="441"/>
      <c r="H795" s="441"/>
      <c r="I795" s="441"/>
      <c r="J795" s="441"/>
      <c r="K795" s="441"/>
      <c r="L795" s="441"/>
      <c r="M795" s="441"/>
      <c r="N795" s="441"/>
      <c r="O795" s="441"/>
      <c r="P795" s="441"/>
      <c r="Q795" s="441"/>
      <c r="R795" s="441"/>
    </row>
    <row r="796" spans="4:18" ht="15.75" customHeight="1" x14ac:dyDescent="0.25">
      <c r="D796" s="441"/>
      <c r="E796" s="441"/>
      <c r="F796" s="441"/>
      <c r="G796" s="441"/>
      <c r="H796" s="441"/>
      <c r="I796" s="441"/>
      <c r="J796" s="441"/>
      <c r="K796" s="441"/>
      <c r="L796" s="441"/>
      <c r="M796" s="441"/>
      <c r="N796" s="441"/>
      <c r="O796" s="441"/>
      <c r="P796" s="441"/>
      <c r="Q796" s="441"/>
      <c r="R796" s="441"/>
    </row>
    <row r="797" spans="4:18" ht="15.75" customHeight="1" x14ac:dyDescent="0.25">
      <c r="D797" s="441"/>
      <c r="E797" s="441"/>
      <c r="F797" s="441"/>
      <c r="G797" s="441"/>
      <c r="H797" s="441"/>
      <c r="I797" s="441"/>
      <c r="J797" s="441"/>
      <c r="K797" s="441"/>
      <c r="L797" s="441"/>
      <c r="M797" s="441"/>
      <c r="N797" s="441"/>
      <c r="O797" s="441"/>
      <c r="P797" s="441"/>
      <c r="Q797" s="441"/>
      <c r="R797" s="441"/>
    </row>
    <row r="798" spans="4:18" ht="15.75" customHeight="1" x14ac:dyDescent="0.25">
      <c r="D798" s="441"/>
      <c r="E798" s="441"/>
      <c r="F798" s="441"/>
      <c r="G798" s="441"/>
      <c r="H798" s="441"/>
      <c r="I798" s="441"/>
      <c r="J798" s="441"/>
      <c r="K798" s="441"/>
      <c r="L798" s="441"/>
      <c r="M798" s="441"/>
      <c r="N798" s="441"/>
      <c r="O798" s="441"/>
      <c r="P798" s="441"/>
      <c r="Q798" s="441"/>
      <c r="R798" s="441"/>
    </row>
    <row r="799" spans="4:18" ht="15.75" customHeight="1" x14ac:dyDescent="0.25">
      <c r="D799" s="441"/>
      <c r="E799" s="441"/>
      <c r="F799" s="441"/>
      <c r="G799" s="441"/>
      <c r="H799" s="441"/>
      <c r="I799" s="441"/>
      <c r="J799" s="441"/>
      <c r="K799" s="441"/>
      <c r="L799" s="441"/>
      <c r="M799" s="441"/>
      <c r="N799" s="441"/>
      <c r="O799" s="441"/>
      <c r="P799" s="441"/>
      <c r="Q799" s="441"/>
      <c r="R799" s="441"/>
    </row>
    <row r="800" spans="4:18" ht="15.75" customHeight="1" x14ac:dyDescent="0.25">
      <c r="D800" s="441"/>
      <c r="E800" s="441"/>
      <c r="F800" s="441"/>
      <c r="G800" s="441"/>
      <c r="H800" s="441"/>
      <c r="I800" s="441"/>
      <c r="J800" s="441"/>
      <c r="K800" s="441"/>
      <c r="L800" s="441"/>
      <c r="M800" s="441"/>
      <c r="N800" s="441"/>
      <c r="O800" s="441"/>
      <c r="P800" s="441"/>
      <c r="Q800" s="441"/>
      <c r="R800" s="441"/>
    </row>
    <row r="801" spans="4:18" ht="15.75" customHeight="1" x14ac:dyDescent="0.25">
      <c r="D801" s="441"/>
      <c r="E801" s="441"/>
      <c r="F801" s="441"/>
      <c r="G801" s="441"/>
      <c r="H801" s="441"/>
      <c r="I801" s="441"/>
      <c r="J801" s="441"/>
      <c r="K801" s="441"/>
      <c r="L801" s="441"/>
      <c r="M801" s="441"/>
      <c r="N801" s="441"/>
      <c r="O801" s="441"/>
      <c r="P801" s="441"/>
      <c r="Q801" s="441"/>
      <c r="R801" s="441"/>
    </row>
    <row r="802" spans="4:18" ht="15.75" customHeight="1" x14ac:dyDescent="0.25">
      <c r="D802" s="441"/>
      <c r="E802" s="441"/>
      <c r="F802" s="441"/>
      <c r="G802" s="441"/>
      <c r="H802" s="441"/>
      <c r="I802" s="441"/>
      <c r="J802" s="441"/>
      <c r="K802" s="441"/>
      <c r="L802" s="441"/>
      <c r="M802" s="441"/>
      <c r="N802" s="441"/>
      <c r="O802" s="441"/>
      <c r="P802" s="441"/>
      <c r="Q802" s="441"/>
      <c r="R802" s="441"/>
    </row>
    <row r="803" spans="4:18" ht="15.75" customHeight="1" x14ac:dyDescent="0.25">
      <c r="D803" s="441"/>
      <c r="E803" s="441"/>
      <c r="F803" s="441"/>
      <c r="G803" s="441"/>
      <c r="H803" s="441"/>
      <c r="I803" s="441"/>
      <c r="J803" s="441"/>
      <c r="K803" s="441"/>
      <c r="L803" s="441"/>
      <c r="M803" s="441"/>
      <c r="N803" s="441"/>
      <c r="O803" s="441"/>
      <c r="P803" s="441"/>
      <c r="Q803" s="441"/>
      <c r="R803" s="441"/>
    </row>
    <row r="804" spans="4:18" ht="15.75" customHeight="1" x14ac:dyDescent="0.25">
      <c r="D804" s="441"/>
      <c r="E804" s="441"/>
      <c r="F804" s="441"/>
      <c r="G804" s="441"/>
      <c r="H804" s="441"/>
      <c r="I804" s="441"/>
      <c r="J804" s="441"/>
      <c r="K804" s="441"/>
      <c r="L804" s="441"/>
      <c r="M804" s="441"/>
      <c r="N804" s="441"/>
      <c r="O804" s="441"/>
      <c r="P804" s="441"/>
      <c r="Q804" s="441"/>
      <c r="R804" s="441"/>
    </row>
    <row r="805" spans="4:18" ht="15.75" customHeight="1" x14ac:dyDescent="0.25">
      <c r="D805" s="441"/>
      <c r="E805" s="441"/>
      <c r="F805" s="441"/>
      <c r="G805" s="441"/>
      <c r="H805" s="441"/>
      <c r="I805" s="441"/>
      <c r="J805" s="441"/>
      <c r="K805" s="441"/>
      <c r="L805" s="441"/>
      <c r="M805" s="441"/>
      <c r="N805" s="441"/>
      <c r="O805" s="441"/>
      <c r="P805" s="441"/>
      <c r="Q805" s="441"/>
      <c r="R805" s="441"/>
    </row>
    <row r="806" spans="4:18" ht="15.75" customHeight="1" x14ac:dyDescent="0.25">
      <c r="D806" s="441"/>
      <c r="E806" s="441"/>
      <c r="F806" s="441"/>
      <c r="G806" s="441"/>
      <c r="H806" s="441"/>
      <c r="I806" s="441"/>
      <c r="J806" s="441"/>
      <c r="K806" s="441"/>
      <c r="L806" s="441"/>
      <c r="M806" s="441"/>
      <c r="N806" s="441"/>
      <c r="O806" s="441"/>
      <c r="P806" s="441"/>
      <c r="Q806" s="441"/>
      <c r="R806" s="441"/>
    </row>
    <row r="807" spans="4:18" ht="15.75" customHeight="1" x14ac:dyDescent="0.25">
      <c r="D807" s="441"/>
      <c r="E807" s="441"/>
      <c r="F807" s="441"/>
      <c r="G807" s="441"/>
      <c r="H807" s="441"/>
      <c r="I807" s="441"/>
      <c r="J807" s="441"/>
      <c r="K807" s="441"/>
      <c r="L807" s="441"/>
      <c r="M807" s="441"/>
      <c r="N807" s="441"/>
      <c r="O807" s="441"/>
      <c r="P807" s="441"/>
      <c r="Q807" s="441"/>
      <c r="R807" s="441"/>
    </row>
    <row r="808" spans="4:18" ht="15.75" customHeight="1" x14ac:dyDescent="0.25">
      <c r="D808" s="441"/>
      <c r="E808" s="441"/>
      <c r="F808" s="441"/>
      <c r="G808" s="441"/>
      <c r="H808" s="441"/>
      <c r="I808" s="441"/>
      <c r="J808" s="441"/>
      <c r="K808" s="441"/>
      <c r="L808" s="441"/>
      <c r="M808" s="441"/>
      <c r="N808" s="441"/>
      <c r="O808" s="441"/>
      <c r="P808" s="441"/>
      <c r="Q808" s="441"/>
      <c r="R808" s="441"/>
    </row>
    <row r="809" spans="4:18" ht="15.75" customHeight="1" x14ac:dyDescent="0.25">
      <c r="D809" s="441"/>
      <c r="E809" s="441"/>
      <c r="F809" s="441"/>
      <c r="G809" s="441"/>
      <c r="H809" s="441"/>
      <c r="I809" s="441"/>
      <c r="J809" s="441"/>
      <c r="K809" s="441"/>
      <c r="L809" s="441"/>
      <c r="M809" s="441"/>
      <c r="N809" s="441"/>
      <c r="O809" s="441"/>
      <c r="P809" s="441"/>
      <c r="Q809" s="441"/>
      <c r="R809" s="441"/>
    </row>
    <row r="810" spans="4:18" ht="15.75" customHeight="1" x14ac:dyDescent="0.25">
      <c r="D810" s="441"/>
      <c r="E810" s="441"/>
      <c r="F810" s="441"/>
      <c r="G810" s="441"/>
      <c r="H810" s="441"/>
      <c r="I810" s="441"/>
      <c r="J810" s="441"/>
      <c r="K810" s="441"/>
      <c r="L810" s="441"/>
      <c r="M810" s="441"/>
      <c r="N810" s="441"/>
      <c r="O810" s="441"/>
      <c r="P810" s="441"/>
      <c r="Q810" s="441"/>
      <c r="R810" s="441"/>
    </row>
    <row r="811" spans="4:18" ht="15.75" customHeight="1" x14ac:dyDescent="0.25">
      <c r="D811" s="441"/>
      <c r="E811" s="441"/>
      <c r="F811" s="441"/>
      <c r="G811" s="441"/>
      <c r="H811" s="441"/>
      <c r="I811" s="441"/>
      <c r="J811" s="441"/>
      <c r="K811" s="441"/>
      <c r="L811" s="441"/>
      <c r="M811" s="441"/>
      <c r="N811" s="441"/>
      <c r="O811" s="441"/>
      <c r="P811" s="441"/>
      <c r="Q811" s="441"/>
      <c r="R811" s="441"/>
    </row>
    <row r="812" spans="4:18" ht="15.75" customHeight="1" x14ac:dyDescent="0.25">
      <c r="D812" s="441"/>
      <c r="E812" s="441"/>
      <c r="F812" s="441"/>
      <c r="G812" s="441"/>
      <c r="H812" s="441"/>
      <c r="I812" s="441"/>
      <c r="J812" s="441"/>
      <c r="K812" s="441"/>
      <c r="L812" s="441"/>
      <c r="M812" s="441"/>
      <c r="N812" s="441"/>
      <c r="O812" s="441"/>
      <c r="P812" s="441"/>
      <c r="Q812" s="441"/>
      <c r="R812" s="441"/>
    </row>
    <row r="813" spans="4:18" ht="15.75" customHeight="1" x14ac:dyDescent="0.25">
      <c r="D813" s="441"/>
      <c r="E813" s="441"/>
      <c r="F813" s="441"/>
      <c r="G813" s="441"/>
      <c r="H813" s="441"/>
      <c r="I813" s="441"/>
      <c r="J813" s="441"/>
      <c r="K813" s="441"/>
      <c r="L813" s="441"/>
      <c r="M813" s="441"/>
      <c r="N813" s="441"/>
      <c r="O813" s="441"/>
      <c r="P813" s="441"/>
      <c r="Q813" s="441"/>
      <c r="R813" s="441"/>
    </row>
    <row r="814" spans="4:18" ht="15.75" customHeight="1" x14ac:dyDescent="0.25">
      <c r="D814" s="441"/>
      <c r="E814" s="441"/>
      <c r="F814" s="441"/>
      <c r="G814" s="441"/>
      <c r="H814" s="441"/>
      <c r="I814" s="441"/>
      <c r="J814" s="441"/>
      <c r="K814" s="441"/>
      <c r="L814" s="441"/>
      <c r="M814" s="441"/>
      <c r="N814" s="441"/>
      <c r="O814" s="441"/>
      <c r="P814" s="441"/>
      <c r="Q814" s="441"/>
      <c r="R814" s="441"/>
    </row>
    <row r="815" spans="4:18" ht="15.75" customHeight="1" x14ac:dyDescent="0.25">
      <c r="D815" s="441"/>
      <c r="E815" s="441"/>
      <c r="F815" s="441"/>
      <c r="G815" s="441"/>
      <c r="H815" s="441"/>
      <c r="I815" s="441"/>
      <c r="J815" s="441"/>
      <c r="K815" s="441"/>
      <c r="L815" s="441"/>
      <c r="M815" s="441"/>
      <c r="N815" s="441"/>
      <c r="O815" s="441"/>
      <c r="P815" s="441"/>
      <c r="Q815" s="441"/>
      <c r="R815" s="441"/>
    </row>
    <row r="816" spans="4:18" ht="15.75" customHeight="1" x14ac:dyDescent="0.25">
      <c r="D816" s="441"/>
      <c r="E816" s="441"/>
      <c r="F816" s="441"/>
      <c r="G816" s="441"/>
      <c r="H816" s="441"/>
      <c r="I816" s="441"/>
      <c r="J816" s="441"/>
      <c r="K816" s="441"/>
      <c r="L816" s="441"/>
      <c r="M816" s="441"/>
      <c r="N816" s="441"/>
      <c r="O816" s="441"/>
      <c r="P816" s="441"/>
      <c r="Q816" s="441"/>
      <c r="R816" s="441"/>
    </row>
    <row r="817" spans="4:18" ht="15.75" customHeight="1" x14ac:dyDescent="0.25">
      <c r="D817" s="441"/>
      <c r="E817" s="441"/>
      <c r="F817" s="441"/>
      <c r="G817" s="441"/>
      <c r="H817" s="441"/>
      <c r="I817" s="441"/>
      <c r="J817" s="441"/>
      <c r="K817" s="441"/>
      <c r="L817" s="441"/>
      <c r="M817" s="441"/>
      <c r="N817" s="441"/>
      <c r="O817" s="441"/>
      <c r="P817" s="441"/>
      <c r="Q817" s="441"/>
      <c r="R817" s="441"/>
    </row>
    <row r="818" spans="4:18" ht="15.75" customHeight="1" x14ac:dyDescent="0.25">
      <c r="D818" s="441"/>
      <c r="E818" s="441"/>
      <c r="F818" s="441"/>
      <c r="G818" s="441"/>
      <c r="H818" s="441"/>
      <c r="I818" s="441"/>
      <c r="J818" s="441"/>
      <c r="K818" s="441"/>
      <c r="L818" s="441"/>
      <c r="M818" s="441"/>
      <c r="N818" s="441"/>
      <c r="O818" s="441"/>
      <c r="P818" s="441"/>
      <c r="Q818" s="441"/>
      <c r="R818" s="441"/>
    </row>
    <row r="819" spans="4:18" ht="15.75" customHeight="1" x14ac:dyDescent="0.25">
      <c r="D819" s="441"/>
      <c r="E819" s="441"/>
      <c r="F819" s="441"/>
      <c r="G819" s="441"/>
      <c r="H819" s="441"/>
      <c r="I819" s="441"/>
      <c r="J819" s="441"/>
      <c r="K819" s="441"/>
      <c r="L819" s="441"/>
      <c r="M819" s="441"/>
      <c r="N819" s="441"/>
      <c r="O819" s="441"/>
      <c r="P819" s="441"/>
      <c r="Q819" s="441"/>
      <c r="R819" s="441"/>
    </row>
    <row r="820" spans="4:18" ht="15.75" customHeight="1" x14ac:dyDescent="0.25">
      <c r="D820" s="441"/>
      <c r="E820" s="441"/>
      <c r="F820" s="441"/>
      <c r="G820" s="441"/>
      <c r="H820" s="441"/>
      <c r="I820" s="441"/>
      <c r="J820" s="441"/>
      <c r="K820" s="441"/>
      <c r="L820" s="441"/>
      <c r="M820" s="441"/>
      <c r="N820" s="441"/>
      <c r="O820" s="441"/>
      <c r="P820" s="441"/>
      <c r="Q820" s="441"/>
      <c r="R820" s="441"/>
    </row>
    <row r="821" spans="4:18" ht="15.75" customHeight="1" x14ac:dyDescent="0.25">
      <c r="D821" s="441"/>
      <c r="E821" s="441"/>
      <c r="F821" s="441"/>
      <c r="G821" s="441"/>
      <c r="H821" s="441"/>
      <c r="I821" s="441"/>
      <c r="J821" s="441"/>
      <c r="K821" s="441"/>
      <c r="L821" s="441"/>
      <c r="M821" s="441"/>
      <c r="N821" s="441"/>
      <c r="O821" s="441"/>
      <c r="P821" s="441"/>
      <c r="Q821" s="441"/>
      <c r="R821" s="441"/>
    </row>
    <row r="822" spans="4:18" ht="15.75" customHeight="1" x14ac:dyDescent="0.25">
      <c r="D822" s="441"/>
      <c r="E822" s="441"/>
      <c r="F822" s="441"/>
      <c r="G822" s="441"/>
      <c r="H822" s="441"/>
      <c r="I822" s="441"/>
      <c r="J822" s="441"/>
      <c r="K822" s="441"/>
      <c r="L822" s="441"/>
      <c r="M822" s="441"/>
      <c r="N822" s="441"/>
      <c r="O822" s="441"/>
      <c r="P822" s="441"/>
      <c r="Q822" s="441"/>
      <c r="R822" s="441"/>
    </row>
    <row r="823" spans="4:18" ht="15.75" customHeight="1" x14ac:dyDescent="0.25">
      <c r="D823" s="441"/>
      <c r="E823" s="441"/>
      <c r="F823" s="441"/>
      <c r="G823" s="441"/>
      <c r="H823" s="441"/>
      <c r="I823" s="441"/>
      <c r="J823" s="441"/>
      <c r="K823" s="441"/>
      <c r="L823" s="441"/>
      <c r="M823" s="441"/>
      <c r="N823" s="441"/>
      <c r="O823" s="441"/>
      <c r="P823" s="441"/>
      <c r="Q823" s="441"/>
      <c r="R823" s="441"/>
    </row>
    <row r="824" spans="4:18" ht="15.75" customHeight="1" x14ac:dyDescent="0.25">
      <c r="D824" s="441"/>
      <c r="E824" s="441"/>
      <c r="F824" s="441"/>
      <c r="G824" s="441"/>
      <c r="H824" s="441"/>
      <c r="I824" s="441"/>
      <c r="J824" s="441"/>
      <c r="K824" s="441"/>
      <c r="L824" s="441"/>
      <c r="M824" s="441"/>
      <c r="N824" s="441"/>
      <c r="O824" s="441"/>
      <c r="P824" s="441"/>
      <c r="Q824" s="441"/>
      <c r="R824" s="441"/>
    </row>
    <row r="825" spans="4:18" ht="15.75" customHeight="1" x14ac:dyDescent="0.25">
      <c r="D825" s="441"/>
      <c r="E825" s="441"/>
      <c r="F825" s="441"/>
      <c r="G825" s="441"/>
      <c r="H825" s="441"/>
      <c r="I825" s="441"/>
      <c r="J825" s="441"/>
      <c r="K825" s="441"/>
      <c r="L825" s="441"/>
      <c r="M825" s="441"/>
      <c r="N825" s="441"/>
      <c r="O825" s="441"/>
      <c r="P825" s="441"/>
      <c r="Q825" s="441"/>
      <c r="R825" s="441"/>
    </row>
    <row r="826" spans="4:18" ht="15.75" customHeight="1" x14ac:dyDescent="0.25">
      <c r="D826" s="441"/>
      <c r="E826" s="441"/>
      <c r="F826" s="441"/>
      <c r="G826" s="441"/>
      <c r="H826" s="441"/>
      <c r="I826" s="441"/>
      <c r="J826" s="441"/>
      <c r="K826" s="441"/>
      <c r="L826" s="441"/>
      <c r="M826" s="441"/>
      <c r="N826" s="441"/>
      <c r="O826" s="441"/>
      <c r="P826" s="441"/>
      <c r="Q826" s="441"/>
      <c r="R826" s="441"/>
    </row>
    <row r="827" spans="4:18" ht="15.75" customHeight="1" x14ac:dyDescent="0.25">
      <c r="D827" s="441"/>
      <c r="E827" s="441"/>
      <c r="F827" s="441"/>
      <c r="G827" s="441"/>
      <c r="H827" s="441"/>
      <c r="I827" s="441"/>
      <c r="J827" s="441"/>
      <c r="K827" s="441"/>
      <c r="L827" s="441"/>
      <c r="M827" s="441"/>
      <c r="N827" s="441"/>
      <c r="O827" s="441"/>
      <c r="P827" s="441"/>
      <c r="Q827" s="441"/>
      <c r="R827" s="441"/>
    </row>
    <row r="828" spans="4:18" ht="15.75" customHeight="1" x14ac:dyDescent="0.25">
      <c r="D828" s="441"/>
      <c r="E828" s="441"/>
      <c r="F828" s="441"/>
      <c r="G828" s="441"/>
      <c r="H828" s="441"/>
      <c r="I828" s="441"/>
      <c r="J828" s="441"/>
      <c r="K828" s="441"/>
      <c r="L828" s="441"/>
      <c r="M828" s="441"/>
      <c r="N828" s="441"/>
      <c r="O828" s="441"/>
      <c r="P828" s="441"/>
      <c r="Q828" s="441"/>
      <c r="R828" s="441"/>
    </row>
    <row r="829" spans="4:18" ht="15.75" customHeight="1" x14ac:dyDescent="0.25">
      <c r="D829" s="441"/>
      <c r="E829" s="441"/>
      <c r="F829" s="441"/>
      <c r="G829" s="441"/>
      <c r="H829" s="441"/>
      <c r="I829" s="441"/>
      <c r="J829" s="441"/>
      <c r="K829" s="441"/>
      <c r="L829" s="441"/>
      <c r="M829" s="441"/>
      <c r="N829" s="441"/>
      <c r="O829" s="441"/>
      <c r="P829" s="441"/>
      <c r="Q829" s="441"/>
      <c r="R829" s="441"/>
    </row>
    <row r="830" spans="4:18" ht="15.75" customHeight="1" x14ac:dyDescent="0.25">
      <c r="D830" s="441"/>
      <c r="E830" s="441"/>
      <c r="F830" s="441"/>
      <c r="G830" s="441"/>
      <c r="H830" s="441"/>
      <c r="I830" s="441"/>
      <c r="J830" s="441"/>
      <c r="K830" s="441"/>
      <c r="L830" s="441"/>
      <c r="M830" s="441"/>
      <c r="N830" s="441"/>
      <c r="O830" s="441"/>
      <c r="P830" s="441"/>
      <c r="Q830" s="441"/>
      <c r="R830" s="441"/>
    </row>
    <row r="831" spans="4:18" ht="15.75" customHeight="1" x14ac:dyDescent="0.25">
      <c r="D831" s="441"/>
      <c r="E831" s="441"/>
      <c r="F831" s="441"/>
      <c r="G831" s="441"/>
      <c r="H831" s="441"/>
      <c r="I831" s="441"/>
      <c r="J831" s="441"/>
      <c r="K831" s="441"/>
      <c r="L831" s="441"/>
      <c r="M831" s="441"/>
      <c r="N831" s="441"/>
      <c r="O831" s="441"/>
      <c r="P831" s="441"/>
      <c r="Q831" s="441"/>
      <c r="R831" s="441"/>
    </row>
    <row r="832" spans="4:18" ht="15.75" customHeight="1" x14ac:dyDescent="0.25">
      <c r="D832" s="441"/>
      <c r="E832" s="441"/>
      <c r="F832" s="441"/>
      <c r="G832" s="441"/>
      <c r="H832" s="441"/>
      <c r="I832" s="441"/>
      <c r="J832" s="441"/>
      <c r="K832" s="441"/>
      <c r="L832" s="441"/>
      <c r="M832" s="441"/>
      <c r="N832" s="441"/>
      <c r="O832" s="441"/>
      <c r="P832" s="441"/>
      <c r="Q832" s="441"/>
      <c r="R832" s="441"/>
    </row>
    <row r="833" spans="4:18" ht="15.75" customHeight="1" x14ac:dyDescent="0.25">
      <c r="D833" s="441"/>
      <c r="E833" s="441"/>
      <c r="F833" s="441"/>
      <c r="G833" s="441"/>
      <c r="H833" s="441"/>
      <c r="I833" s="441"/>
      <c r="J833" s="441"/>
      <c r="K833" s="441"/>
      <c r="L833" s="441"/>
      <c r="M833" s="441"/>
      <c r="N833" s="441"/>
      <c r="O833" s="441"/>
      <c r="P833" s="441"/>
      <c r="Q833" s="441"/>
      <c r="R833" s="441"/>
    </row>
    <row r="834" spans="4:18" ht="15.75" customHeight="1" x14ac:dyDescent="0.25">
      <c r="D834" s="441"/>
      <c r="E834" s="441"/>
      <c r="F834" s="441"/>
      <c r="G834" s="441"/>
      <c r="H834" s="441"/>
      <c r="I834" s="441"/>
      <c r="J834" s="441"/>
      <c r="K834" s="441"/>
      <c r="L834" s="441"/>
      <c r="M834" s="441"/>
      <c r="N834" s="441"/>
      <c r="O834" s="441"/>
      <c r="P834" s="441"/>
      <c r="Q834" s="441"/>
      <c r="R834" s="441"/>
    </row>
    <row r="835" spans="4:18" ht="15.75" customHeight="1" x14ac:dyDescent="0.25">
      <c r="D835" s="441"/>
      <c r="E835" s="441"/>
      <c r="F835" s="441"/>
      <c r="G835" s="441"/>
      <c r="H835" s="441"/>
      <c r="I835" s="441"/>
      <c r="J835" s="441"/>
      <c r="K835" s="441"/>
      <c r="L835" s="441"/>
      <c r="M835" s="441"/>
      <c r="N835" s="441"/>
      <c r="O835" s="441"/>
      <c r="P835" s="441"/>
      <c r="Q835" s="441"/>
      <c r="R835" s="441"/>
    </row>
    <row r="836" spans="4:18" ht="15.75" customHeight="1" x14ac:dyDescent="0.25">
      <c r="D836" s="441"/>
      <c r="E836" s="441"/>
      <c r="F836" s="441"/>
      <c r="G836" s="441"/>
      <c r="H836" s="441"/>
      <c r="I836" s="441"/>
      <c r="J836" s="441"/>
      <c r="K836" s="441"/>
      <c r="L836" s="441"/>
      <c r="M836" s="441"/>
      <c r="N836" s="441"/>
      <c r="O836" s="441"/>
      <c r="P836" s="441"/>
      <c r="Q836" s="441"/>
      <c r="R836" s="441"/>
    </row>
    <row r="837" spans="4:18" ht="15.75" customHeight="1" x14ac:dyDescent="0.25">
      <c r="D837" s="441"/>
      <c r="E837" s="441"/>
      <c r="F837" s="441"/>
      <c r="G837" s="441"/>
      <c r="H837" s="441"/>
      <c r="I837" s="441"/>
      <c r="J837" s="441"/>
      <c r="K837" s="441"/>
      <c r="L837" s="441"/>
      <c r="M837" s="441"/>
      <c r="N837" s="441"/>
      <c r="O837" s="441"/>
      <c r="P837" s="441"/>
      <c r="Q837" s="441"/>
      <c r="R837" s="441"/>
    </row>
    <row r="838" spans="4:18" ht="15.75" customHeight="1" x14ac:dyDescent="0.25">
      <c r="D838" s="441"/>
      <c r="E838" s="441"/>
      <c r="F838" s="441"/>
      <c r="G838" s="441"/>
      <c r="H838" s="441"/>
      <c r="I838" s="441"/>
      <c r="J838" s="441"/>
      <c r="K838" s="441"/>
      <c r="L838" s="441"/>
      <c r="M838" s="441"/>
      <c r="N838" s="441"/>
      <c r="O838" s="441"/>
      <c r="P838" s="441"/>
      <c r="Q838" s="441"/>
      <c r="R838" s="441"/>
    </row>
    <row r="839" spans="4:18" ht="15.75" customHeight="1" x14ac:dyDescent="0.25">
      <c r="D839" s="441"/>
      <c r="E839" s="441"/>
      <c r="F839" s="441"/>
      <c r="G839" s="441"/>
      <c r="H839" s="441"/>
      <c r="I839" s="441"/>
      <c r="J839" s="441"/>
      <c r="K839" s="441"/>
      <c r="L839" s="441"/>
      <c r="M839" s="441"/>
      <c r="N839" s="441"/>
      <c r="O839" s="441"/>
      <c r="P839" s="441"/>
      <c r="Q839" s="441"/>
      <c r="R839" s="441"/>
    </row>
    <row r="840" spans="4:18" ht="15.75" customHeight="1" x14ac:dyDescent="0.25">
      <c r="D840" s="441"/>
      <c r="E840" s="441"/>
      <c r="F840" s="441"/>
      <c r="G840" s="441"/>
      <c r="H840" s="441"/>
      <c r="I840" s="441"/>
      <c r="J840" s="441"/>
      <c r="K840" s="441"/>
      <c r="L840" s="441"/>
      <c r="M840" s="441"/>
      <c r="N840" s="441"/>
      <c r="O840" s="441"/>
      <c r="P840" s="441"/>
      <c r="Q840" s="441"/>
      <c r="R840" s="441"/>
    </row>
    <row r="841" spans="4:18" ht="15.75" customHeight="1" x14ac:dyDescent="0.25">
      <c r="D841" s="441"/>
      <c r="E841" s="441"/>
      <c r="F841" s="441"/>
      <c r="G841" s="441"/>
      <c r="H841" s="441"/>
      <c r="I841" s="441"/>
      <c r="J841" s="441"/>
      <c r="K841" s="441"/>
      <c r="L841" s="441"/>
      <c r="M841" s="441"/>
      <c r="N841" s="441"/>
      <c r="O841" s="441"/>
      <c r="P841" s="441"/>
      <c r="Q841" s="441"/>
      <c r="R841" s="441"/>
    </row>
    <row r="842" spans="4:18" ht="15.75" customHeight="1" x14ac:dyDescent="0.25">
      <c r="D842" s="441"/>
      <c r="E842" s="441"/>
      <c r="F842" s="441"/>
      <c r="G842" s="441"/>
      <c r="H842" s="441"/>
      <c r="I842" s="441"/>
      <c r="J842" s="441"/>
      <c r="K842" s="441"/>
      <c r="L842" s="441"/>
      <c r="M842" s="441"/>
      <c r="N842" s="441"/>
      <c r="O842" s="441"/>
      <c r="P842" s="441"/>
      <c r="Q842" s="441"/>
      <c r="R842" s="441"/>
    </row>
    <row r="843" spans="4:18" ht="15.75" customHeight="1" x14ac:dyDescent="0.25">
      <c r="D843" s="441"/>
      <c r="E843" s="441"/>
      <c r="F843" s="441"/>
      <c r="G843" s="441"/>
      <c r="H843" s="441"/>
      <c r="I843" s="441"/>
      <c r="J843" s="441"/>
      <c r="K843" s="441"/>
      <c r="L843" s="441"/>
      <c r="M843" s="441"/>
      <c r="N843" s="441"/>
      <c r="O843" s="441"/>
      <c r="P843" s="441"/>
      <c r="Q843" s="441"/>
      <c r="R843" s="441"/>
    </row>
    <row r="844" spans="4:18" ht="15.75" customHeight="1" x14ac:dyDescent="0.25">
      <c r="D844" s="441"/>
      <c r="E844" s="441"/>
      <c r="F844" s="441"/>
      <c r="G844" s="441"/>
      <c r="H844" s="441"/>
      <c r="I844" s="441"/>
      <c r="J844" s="441"/>
      <c r="K844" s="441"/>
      <c r="L844" s="441"/>
      <c r="M844" s="441"/>
      <c r="N844" s="441"/>
      <c r="O844" s="441"/>
      <c r="P844" s="441"/>
      <c r="Q844" s="441"/>
      <c r="R844" s="441"/>
    </row>
    <row r="845" spans="4:18" ht="15.75" customHeight="1" x14ac:dyDescent="0.25">
      <c r="D845" s="441"/>
      <c r="E845" s="441"/>
      <c r="F845" s="441"/>
      <c r="G845" s="441"/>
      <c r="H845" s="441"/>
      <c r="I845" s="441"/>
      <c r="J845" s="441"/>
      <c r="K845" s="441"/>
      <c r="L845" s="441"/>
      <c r="M845" s="441"/>
      <c r="N845" s="441"/>
      <c r="O845" s="441"/>
      <c r="P845" s="441"/>
      <c r="Q845" s="441"/>
      <c r="R845" s="441"/>
    </row>
    <row r="846" spans="4:18" ht="15.75" customHeight="1" x14ac:dyDescent="0.25">
      <c r="D846" s="441"/>
      <c r="E846" s="441"/>
      <c r="F846" s="441"/>
      <c r="G846" s="441"/>
      <c r="H846" s="441"/>
      <c r="I846" s="441"/>
      <c r="J846" s="441"/>
      <c r="K846" s="441"/>
      <c r="L846" s="441"/>
      <c r="M846" s="441"/>
      <c r="N846" s="441"/>
      <c r="O846" s="441"/>
      <c r="P846" s="441"/>
      <c r="Q846" s="441"/>
      <c r="R846" s="441"/>
    </row>
    <row r="847" spans="4:18" ht="15.75" customHeight="1" x14ac:dyDescent="0.25">
      <c r="D847" s="441"/>
      <c r="E847" s="441"/>
      <c r="F847" s="441"/>
      <c r="G847" s="441"/>
      <c r="H847" s="441"/>
      <c r="I847" s="441"/>
      <c r="J847" s="441"/>
      <c r="K847" s="441"/>
      <c r="L847" s="441"/>
      <c r="M847" s="441"/>
      <c r="N847" s="441"/>
      <c r="O847" s="441"/>
      <c r="P847" s="441"/>
      <c r="Q847" s="441"/>
      <c r="R847" s="441"/>
    </row>
    <row r="848" spans="4:18" ht="15.75" customHeight="1" x14ac:dyDescent="0.25">
      <c r="D848" s="441"/>
      <c r="E848" s="441"/>
      <c r="F848" s="441"/>
      <c r="G848" s="441"/>
      <c r="H848" s="441"/>
      <c r="I848" s="441"/>
      <c r="J848" s="441"/>
      <c r="K848" s="441"/>
      <c r="L848" s="441"/>
      <c r="M848" s="441"/>
      <c r="N848" s="441"/>
      <c r="O848" s="441"/>
      <c r="P848" s="441"/>
      <c r="Q848" s="441"/>
      <c r="R848" s="441"/>
    </row>
    <row r="849" spans="4:18" ht="15.75" customHeight="1" x14ac:dyDescent="0.25">
      <c r="D849" s="441"/>
      <c r="E849" s="441"/>
      <c r="F849" s="441"/>
      <c r="G849" s="441"/>
      <c r="H849" s="441"/>
      <c r="I849" s="441"/>
      <c r="J849" s="441"/>
      <c r="K849" s="441"/>
      <c r="L849" s="441"/>
      <c r="M849" s="441"/>
      <c r="N849" s="441"/>
      <c r="O849" s="441"/>
      <c r="P849" s="441"/>
      <c r="Q849" s="441"/>
      <c r="R849" s="441"/>
    </row>
    <row r="850" spans="4:18" ht="15.75" customHeight="1" x14ac:dyDescent="0.25">
      <c r="D850" s="441"/>
      <c r="E850" s="441"/>
      <c r="F850" s="441"/>
      <c r="G850" s="441"/>
      <c r="H850" s="441"/>
      <c r="I850" s="441"/>
      <c r="J850" s="441"/>
      <c r="K850" s="441"/>
      <c r="L850" s="441"/>
      <c r="M850" s="441"/>
      <c r="N850" s="441"/>
      <c r="O850" s="441"/>
      <c r="P850" s="441"/>
      <c r="Q850" s="441"/>
      <c r="R850" s="441"/>
    </row>
    <row r="851" spans="4:18" ht="15.75" customHeight="1" x14ac:dyDescent="0.25">
      <c r="D851" s="441"/>
      <c r="E851" s="441"/>
      <c r="F851" s="441"/>
      <c r="G851" s="441"/>
      <c r="H851" s="441"/>
      <c r="I851" s="441"/>
      <c r="J851" s="441"/>
      <c r="K851" s="441"/>
      <c r="L851" s="441"/>
      <c r="M851" s="441"/>
      <c r="N851" s="441"/>
      <c r="O851" s="441"/>
      <c r="P851" s="441"/>
      <c r="Q851" s="441"/>
      <c r="R851" s="441"/>
    </row>
    <row r="852" spans="4:18" ht="15.75" customHeight="1" x14ac:dyDescent="0.25">
      <c r="D852" s="441"/>
      <c r="E852" s="441"/>
      <c r="F852" s="441"/>
      <c r="G852" s="441"/>
      <c r="H852" s="441"/>
      <c r="I852" s="441"/>
      <c r="J852" s="441"/>
      <c r="K852" s="441"/>
      <c r="L852" s="441"/>
      <c r="M852" s="441"/>
      <c r="N852" s="441"/>
      <c r="O852" s="441"/>
      <c r="P852" s="441"/>
      <c r="Q852" s="441"/>
      <c r="R852" s="441"/>
    </row>
    <row r="853" spans="4:18" ht="15.75" customHeight="1" x14ac:dyDescent="0.25">
      <c r="D853" s="441"/>
      <c r="E853" s="441"/>
      <c r="F853" s="441"/>
      <c r="G853" s="441"/>
      <c r="H853" s="441"/>
      <c r="I853" s="441"/>
      <c r="J853" s="441"/>
      <c r="K853" s="441"/>
      <c r="L853" s="441"/>
      <c r="M853" s="441"/>
      <c r="N853" s="441"/>
      <c r="O853" s="441"/>
      <c r="P853" s="441"/>
      <c r="Q853" s="441"/>
      <c r="R853" s="441"/>
    </row>
    <row r="854" spans="4:18" ht="15.75" customHeight="1" x14ac:dyDescent="0.25">
      <c r="D854" s="441"/>
      <c r="E854" s="441"/>
      <c r="F854" s="441"/>
      <c r="G854" s="441"/>
      <c r="H854" s="441"/>
      <c r="I854" s="441"/>
      <c r="J854" s="441"/>
      <c r="K854" s="441"/>
      <c r="L854" s="441"/>
      <c r="M854" s="441"/>
      <c r="N854" s="441"/>
      <c r="O854" s="441"/>
      <c r="P854" s="441"/>
      <c r="Q854" s="441"/>
      <c r="R854" s="441"/>
    </row>
    <row r="855" spans="4:18" ht="15.75" customHeight="1" x14ac:dyDescent="0.25">
      <c r="D855" s="441"/>
      <c r="E855" s="441"/>
      <c r="F855" s="441"/>
      <c r="G855" s="441"/>
      <c r="H855" s="441"/>
      <c r="I855" s="441"/>
      <c r="J855" s="441"/>
      <c r="K855" s="441"/>
      <c r="L855" s="441"/>
      <c r="M855" s="441"/>
      <c r="N855" s="441"/>
      <c r="O855" s="441"/>
      <c r="P855" s="441"/>
      <c r="Q855" s="441"/>
      <c r="R855" s="441"/>
    </row>
    <row r="856" spans="4:18" ht="15.75" customHeight="1" x14ac:dyDescent="0.25">
      <c r="D856" s="441"/>
      <c r="E856" s="441"/>
      <c r="F856" s="441"/>
      <c r="G856" s="441"/>
      <c r="H856" s="441"/>
      <c r="I856" s="441"/>
      <c r="J856" s="441"/>
      <c r="K856" s="441"/>
      <c r="L856" s="441"/>
      <c r="M856" s="441"/>
      <c r="N856" s="441"/>
      <c r="O856" s="441"/>
      <c r="P856" s="441"/>
      <c r="Q856" s="441"/>
      <c r="R856" s="441"/>
    </row>
    <row r="857" spans="4:18" ht="15.75" customHeight="1" x14ac:dyDescent="0.25">
      <c r="D857" s="441"/>
      <c r="E857" s="441"/>
      <c r="F857" s="441"/>
      <c r="G857" s="441"/>
      <c r="H857" s="441"/>
      <c r="I857" s="441"/>
      <c r="J857" s="441"/>
      <c r="K857" s="441"/>
      <c r="L857" s="441"/>
      <c r="M857" s="441"/>
      <c r="N857" s="441"/>
      <c r="O857" s="441"/>
      <c r="P857" s="441"/>
      <c r="Q857" s="441"/>
      <c r="R857" s="441"/>
    </row>
    <row r="858" spans="4:18" ht="15.75" customHeight="1" x14ac:dyDescent="0.25">
      <c r="D858" s="441"/>
      <c r="E858" s="441"/>
      <c r="F858" s="441"/>
      <c r="G858" s="441"/>
      <c r="H858" s="441"/>
      <c r="I858" s="441"/>
      <c r="J858" s="441"/>
      <c r="K858" s="441"/>
      <c r="L858" s="441"/>
      <c r="M858" s="441"/>
      <c r="N858" s="441"/>
      <c r="O858" s="441"/>
      <c r="P858" s="441"/>
      <c r="Q858" s="441"/>
      <c r="R858" s="441"/>
    </row>
    <row r="859" spans="4:18" ht="15.75" customHeight="1" x14ac:dyDescent="0.25">
      <c r="D859" s="441"/>
      <c r="E859" s="441"/>
      <c r="F859" s="441"/>
      <c r="G859" s="441"/>
      <c r="H859" s="441"/>
      <c r="I859" s="441"/>
      <c r="J859" s="441"/>
      <c r="K859" s="441"/>
      <c r="L859" s="441"/>
      <c r="M859" s="441"/>
      <c r="N859" s="441"/>
      <c r="O859" s="441"/>
      <c r="P859" s="441"/>
      <c r="Q859" s="441"/>
      <c r="R859" s="441"/>
    </row>
    <row r="860" spans="4:18" ht="15.75" customHeight="1" x14ac:dyDescent="0.25">
      <c r="D860" s="441"/>
      <c r="E860" s="441"/>
      <c r="F860" s="441"/>
      <c r="G860" s="441"/>
      <c r="H860" s="441"/>
      <c r="I860" s="441"/>
      <c r="J860" s="441"/>
      <c r="K860" s="441"/>
      <c r="L860" s="441"/>
      <c r="M860" s="441"/>
      <c r="N860" s="441"/>
      <c r="O860" s="441"/>
      <c r="P860" s="441"/>
      <c r="Q860" s="441"/>
      <c r="R860" s="441"/>
    </row>
    <row r="861" spans="4:18" ht="15.75" customHeight="1" x14ac:dyDescent="0.25">
      <c r="D861" s="441"/>
      <c r="E861" s="441"/>
      <c r="F861" s="441"/>
      <c r="G861" s="441"/>
      <c r="H861" s="441"/>
      <c r="I861" s="441"/>
      <c r="J861" s="441"/>
      <c r="K861" s="441"/>
      <c r="L861" s="441"/>
      <c r="M861" s="441"/>
      <c r="N861" s="441"/>
      <c r="O861" s="441"/>
      <c r="P861" s="441"/>
      <c r="Q861" s="441"/>
      <c r="R861" s="441"/>
    </row>
    <row r="862" spans="4:18" ht="15.75" customHeight="1" x14ac:dyDescent="0.25">
      <c r="D862" s="441"/>
      <c r="E862" s="441"/>
      <c r="F862" s="441"/>
      <c r="G862" s="441"/>
      <c r="H862" s="441"/>
      <c r="I862" s="441"/>
      <c r="J862" s="441"/>
      <c r="K862" s="441"/>
      <c r="L862" s="441"/>
      <c r="M862" s="441"/>
      <c r="N862" s="441"/>
      <c r="O862" s="441"/>
      <c r="P862" s="441"/>
      <c r="Q862" s="441"/>
      <c r="R862" s="441"/>
    </row>
    <row r="863" spans="4:18" ht="15.75" customHeight="1" x14ac:dyDescent="0.25">
      <c r="D863" s="441"/>
      <c r="E863" s="441"/>
      <c r="F863" s="441"/>
      <c r="G863" s="441"/>
      <c r="H863" s="441"/>
      <c r="I863" s="441"/>
      <c r="J863" s="441"/>
      <c r="K863" s="441"/>
      <c r="L863" s="441"/>
      <c r="M863" s="441"/>
      <c r="N863" s="441"/>
      <c r="O863" s="441"/>
      <c r="P863" s="441"/>
      <c r="Q863" s="441"/>
      <c r="R863" s="441"/>
    </row>
    <row r="864" spans="4:18" ht="15.75" customHeight="1" x14ac:dyDescent="0.25">
      <c r="D864" s="441"/>
      <c r="E864" s="441"/>
      <c r="F864" s="441"/>
      <c r="G864" s="441"/>
      <c r="H864" s="441"/>
      <c r="I864" s="441"/>
      <c r="J864" s="441"/>
      <c r="K864" s="441"/>
      <c r="L864" s="441"/>
      <c r="M864" s="441"/>
      <c r="N864" s="441"/>
      <c r="O864" s="441"/>
      <c r="P864" s="441"/>
      <c r="Q864" s="441"/>
      <c r="R864" s="441"/>
    </row>
    <row r="865" spans="4:18" ht="15.75" customHeight="1" x14ac:dyDescent="0.25">
      <c r="D865" s="441"/>
      <c r="E865" s="441"/>
      <c r="F865" s="441"/>
      <c r="G865" s="441"/>
      <c r="H865" s="441"/>
      <c r="I865" s="441"/>
      <c r="J865" s="441"/>
      <c r="K865" s="441"/>
      <c r="L865" s="441"/>
      <c r="M865" s="441"/>
      <c r="N865" s="441"/>
      <c r="O865" s="441"/>
      <c r="P865" s="441"/>
      <c r="Q865" s="441"/>
      <c r="R865" s="441"/>
    </row>
    <row r="866" spans="4:18" ht="15.75" customHeight="1" x14ac:dyDescent="0.25">
      <c r="D866" s="441"/>
      <c r="E866" s="441"/>
      <c r="F866" s="441"/>
      <c r="G866" s="441"/>
      <c r="H866" s="441"/>
      <c r="I866" s="441"/>
      <c r="J866" s="441"/>
      <c r="K866" s="441"/>
      <c r="L866" s="441"/>
      <c r="M866" s="441"/>
      <c r="N866" s="441"/>
      <c r="O866" s="441"/>
      <c r="P866" s="441"/>
      <c r="Q866" s="441"/>
      <c r="R866" s="441"/>
    </row>
    <row r="867" spans="4:18" ht="15.75" customHeight="1" x14ac:dyDescent="0.25">
      <c r="D867" s="441"/>
      <c r="E867" s="441"/>
      <c r="F867" s="441"/>
      <c r="G867" s="441"/>
      <c r="H867" s="441"/>
      <c r="I867" s="441"/>
      <c r="J867" s="441"/>
      <c r="K867" s="441"/>
      <c r="L867" s="441"/>
      <c r="M867" s="441"/>
      <c r="N867" s="441"/>
      <c r="O867" s="441"/>
      <c r="P867" s="441"/>
      <c r="Q867" s="441"/>
      <c r="R867" s="441"/>
    </row>
    <row r="868" spans="4:18" ht="15.75" customHeight="1" x14ac:dyDescent="0.25">
      <c r="D868" s="441"/>
      <c r="E868" s="441"/>
      <c r="F868" s="441"/>
      <c r="G868" s="441"/>
      <c r="H868" s="441"/>
      <c r="I868" s="441"/>
      <c r="J868" s="441"/>
      <c r="K868" s="441"/>
      <c r="L868" s="441"/>
      <c r="M868" s="441"/>
      <c r="N868" s="441"/>
      <c r="O868" s="441"/>
      <c r="P868" s="441"/>
      <c r="Q868" s="441"/>
      <c r="R868" s="441"/>
    </row>
    <row r="869" spans="4:18" ht="15.75" customHeight="1" x14ac:dyDescent="0.25">
      <c r="D869" s="441"/>
      <c r="E869" s="441"/>
      <c r="F869" s="441"/>
      <c r="G869" s="441"/>
      <c r="H869" s="441"/>
      <c r="I869" s="441"/>
      <c r="J869" s="441"/>
      <c r="K869" s="441"/>
      <c r="L869" s="441"/>
      <c r="M869" s="441"/>
      <c r="N869" s="441"/>
      <c r="O869" s="441"/>
      <c r="P869" s="441"/>
      <c r="Q869" s="441"/>
      <c r="R869" s="441"/>
    </row>
    <row r="870" spans="4:18" ht="15.75" customHeight="1" x14ac:dyDescent="0.25">
      <c r="D870" s="441"/>
      <c r="E870" s="441"/>
      <c r="F870" s="441"/>
      <c r="G870" s="441"/>
      <c r="H870" s="441"/>
      <c r="I870" s="441"/>
      <c r="J870" s="441"/>
      <c r="K870" s="441"/>
      <c r="L870" s="441"/>
      <c r="M870" s="441"/>
      <c r="N870" s="441"/>
      <c r="O870" s="441"/>
      <c r="P870" s="441"/>
      <c r="Q870" s="441"/>
      <c r="R870" s="441"/>
    </row>
    <row r="871" spans="4:18" ht="15.75" customHeight="1" x14ac:dyDescent="0.25">
      <c r="D871" s="441"/>
      <c r="E871" s="441"/>
      <c r="F871" s="441"/>
      <c r="G871" s="441"/>
      <c r="H871" s="441"/>
      <c r="I871" s="441"/>
      <c r="J871" s="441"/>
      <c r="K871" s="441"/>
      <c r="L871" s="441"/>
      <c r="M871" s="441"/>
      <c r="N871" s="441"/>
      <c r="O871" s="441"/>
      <c r="P871" s="441"/>
      <c r="Q871" s="441"/>
      <c r="R871" s="441"/>
    </row>
    <row r="872" spans="4:18" ht="15.75" customHeight="1" x14ac:dyDescent="0.25">
      <c r="D872" s="441"/>
      <c r="E872" s="441"/>
      <c r="F872" s="441"/>
      <c r="G872" s="441"/>
      <c r="H872" s="441"/>
      <c r="I872" s="441"/>
      <c r="J872" s="441"/>
      <c r="K872" s="441"/>
      <c r="L872" s="441"/>
      <c r="M872" s="441"/>
      <c r="N872" s="441"/>
      <c r="O872" s="441"/>
      <c r="P872" s="441"/>
      <c r="Q872" s="441"/>
      <c r="R872" s="441"/>
    </row>
    <row r="873" spans="4:18" ht="15.75" customHeight="1" x14ac:dyDescent="0.25">
      <c r="D873" s="441"/>
      <c r="E873" s="441"/>
      <c r="F873" s="441"/>
      <c r="G873" s="441"/>
      <c r="H873" s="441"/>
      <c r="I873" s="441"/>
      <c r="J873" s="441"/>
      <c r="K873" s="441"/>
      <c r="L873" s="441"/>
      <c r="M873" s="441"/>
      <c r="N873" s="441"/>
      <c r="O873" s="441"/>
      <c r="P873" s="441"/>
      <c r="Q873" s="441"/>
      <c r="R873" s="441"/>
    </row>
    <row r="874" spans="4:18" ht="15.75" customHeight="1" x14ac:dyDescent="0.25">
      <c r="D874" s="441"/>
      <c r="E874" s="441"/>
      <c r="F874" s="441"/>
      <c r="G874" s="441"/>
      <c r="H874" s="441"/>
      <c r="I874" s="441"/>
      <c r="J874" s="441"/>
      <c r="K874" s="441"/>
      <c r="L874" s="441"/>
      <c r="M874" s="441"/>
      <c r="N874" s="441"/>
      <c r="O874" s="441"/>
      <c r="P874" s="441"/>
      <c r="Q874" s="441"/>
      <c r="R874" s="441"/>
    </row>
    <row r="875" spans="4:18" ht="15.75" customHeight="1" x14ac:dyDescent="0.25">
      <c r="D875" s="441"/>
      <c r="E875" s="441"/>
      <c r="F875" s="441"/>
      <c r="G875" s="441"/>
      <c r="H875" s="441"/>
      <c r="I875" s="441"/>
      <c r="J875" s="441"/>
      <c r="K875" s="441"/>
      <c r="L875" s="441"/>
      <c r="M875" s="441"/>
      <c r="N875" s="441"/>
      <c r="O875" s="441"/>
      <c r="P875" s="441"/>
      <c r="Q875" s="441"/>
      <c r="R875" s="441"/>
    </row>
    <row r="876" spans="4:18" ht="15.75" customHeight="1" x14ac:dyDescent="0.25">
      <c r="D876" s="441"/>
      <c r="E876" s="441"/>
      <c r="F876" s="441"/>
      <c r="G876" s="441"/>
      <c r="H876" s="441"/>
      <c r="I876" s="441"/>
      <c r="J876" s="441"/>
      <c r="K876" s="441"/>
      <c r="L876" s="441"/>
      <c r="M876" s="441"/>
      <c r="N876" s="441"/>
      <c r="O876" s="441"/>
      <c r="P876" s="441"/>
      <c r="Q876" s="441"/>
      <c r="R876" s="441"/>
    </row>
    <row r="877" spans="4:18" ht="15.75" customHeight="1" x14ac:dyDescent="0.25">
      <c r="D877" s="441"/>
      <c r="E877" s="441"/>
      <c r="F877" s="441"/>
      <c r="G877" s="441"/>
      <c r="H877" s="441"/>
      <c r="I877" s="441"/>
      <c r="J877" s="441"/>
      <c r="K877" s="441"/>
      <c r="L877" s="441"/>
      <c r="M877" s="441"/>
      <c r="N877" s="441"/>
      <c r="O877" s="441"/>
      <c r="P877" s="441"/>
      <c r="Q877" s="441"/>
      <c r="R877" s="441"/>
    </row>
    <row r="878" spans="4:18" ht="15.75" customHeight="1" x14ac:dyDescent="0.25">
      <c r="D878" s="441"/>
      <c r="E878" s="441"/>
      <c r="F878" s="441"/>
      <c r="G878" s="441"/>
      <c r="H878" s="441"/>
      <c r="I878" s="441"/>
      <c r="J878" s="441"/>
      <c r="K878" s="441"/>
      <c r="L878" s="441"/>
      <c r="M878" s="441"/>
      <c r="N878" s="441"/>
      <c r="O878" s="441"/>
      <c r="P878" s="441"/>
      <c r="Q878" s="441"/>
      <c r="R878" s="441"/>
    </row>
    <row r="879" spans="4:18" ht="15.75" customHeight="1" x14ac:dyDescent="0.25">
      <c r="D879" s="441"/>
      <c r="E879" s="441"/>
      <c r="F879" s="441"/>
      <c r="G879" s="441"/>
      <c r="H879" s="441"/>
      <c r="I879" s="441"/>
      <c r="J879" s="441"/>
      <c r="K879" s="441"/>
      <c r="L879" s="441"/>
      <c r="M879" s="441"/>
      <c r="N879" s="441"/>
      <c r="O879" s="441"/>
      <c r="P879" s="441"/>
      <c r="Q879" s="441"/>
      <c r="R879" s="441"/>
    </row>
    <row r="880" spans="4:18" ht="15.75" customHeight="1" x14ac:dyDescent="0.25">
      <c r="D880" s="441"/>
      <c r="E880" s="441"/>
      <c r="F880" s="441"/>
      <c r="G880" s="441"/>
      <c r="H880" s="441"/>
      <c r="I880" s="441"/>
      <c r="J880" s="441"/>
      <c r="K880" s="441"/>
      <c r="L880" s="441"/>
      <c r="M880" s="441"/>
      <c r="N880" s="441"/>
      <c r="O880" s="441"/>
      <c r="P880" s="441"/>
      <c r="Q880" s="441"/>
      <c r="R880" s="441"/>
    </row>
    <row r="881" spans="4:18" ht="15.75" customHeight="1" x14ac:dyDescent="0.25">
      <c r="D881" s="441"/>
      <c r="E881" s="441"/>
      <c r="F881" s="441"/>
      <c r="G881" s="441"/>
      <c r="H881" s="441"/>
      <c r="I881" s="441"/>
      <c r="J881" s="441"/>
      <c r="K881" s="441"/>
      <c r="L881" s="441"/>
      <c r="M881" s="441"/>
      <c r="N881" s="441"/>
      <c r="O881" s="441"/>
      <c r="P881" s="441"/>
      <c r="Q881" s="441"/>
      <c r="R881" s="441"/>
    </row>
    <row r="882" spans="4:18" ht="15.75" customHeight="1" x14ac:dyDescent="0.25">
      <c r="D882" s="441"/>
      <c r="E882" s="441"/>
      <c r="F882" s="441"/>
      <c r="G882" s="441"/>
      <c r="H882" s="441"/>
      <c r="I882" s="441"/>
      <c r="J882" s="441"/>
      <c r="K882" s="441"/>
      <c r="L882" s="441"/>
      <c r="M882" s="441"/>
      <c r="N882" s="441"/>
      <c r="O882" s="441"/>
      <c r="P882" s="441"/>
      <c r="Q882" s="441"/>
      <c r="R882" s="441"/>
    </row>
    <row r="883" spans="4:18" ht="15.75" customHeight="1" x14ac:dyDescent="0.25">
      <c r="D883" s="441"/>
      <c r="E883" s="441"/>
      <c r="F883" s="441"/>
      <c r="G883" s="441"/>
      <c r="H883" s="441"/>
      <c r="I883" s="441"/>
      <c r="J883" s="441"/>
      <c r="K883" s="441"/>
      <c r="L883" s="441"/>
      <c r="M883" s="441"/>
      <c r="N883" s="441"/>
      <c r="O883" s="441"/>
      <c r="P883" s="441"/>
      <c r="Q883" s="441"/>
      <c r="R883" s="441"/>
    </row>
    <row r="884" spans="4:18" ht="15.75" customHeight="1" x14ac:dyDescent="0.25">
      <c r="D884" s="441"/>
      <c r="E884" s="441"/>
      <c r="F884" s="441"/>
      <c r="G884" s="441"/>
      <c r="H884" s="441"/>
      <c r="I884" s="441"/>
      <c r="J884" s="441"/>
      <c r="K884" s="441"/>
      <c r="L884" s="441"/>
      <c r="M884" s="441"/>
      <c r="N884" s="441"/>
      <c r="O884" s="441"/>
      <c r="P884" s="441"/>
      <c r="Q884" s="441"/>
      <c r="R884" s="441"/>
    </row>
    <row r="885" spans="4:18" ht="15.75" customHeight="1" x14ac:dyDescent="0.25">
      <c r="D885" s="441"/>
      <c r="E885" s="441"/>
      <c r="F885" s="441"/>
      <c r="G885" s="441"/>
      <c r="H885" s="441"/>
      <c r="I885" s="441"/>
      <c r="J885" s="441"/>
      <c r="K885" s="441"/>
      <c r="L885" s="441"/>
      <c r="M885" s="441"/>
      <c r="N885" s="441"/>
      <c r="O885" s="441"/>
      <c r="P885" s="441"/>
      <c r="Q885" s="441"/>
      <c r="R885" s="441"/>
    </row>
    <row r="886" spans="4:18" ht="15.75" customHeight="1" x14ac:dyDescent="0.25">
      <c r="D886" s="441"/>
      <c r="E886" s="441"/>
      <c r="F886" s="441"/>
      <c r="G886" s="441"/>
      <c r="H886" s="441"/>
      <c r="I886" s="441"/>
      <c r="J886" s="441"/>
      <c r="K886" s="441"/>
      <c r="L886" s="441"/>
      <c r="M886" s="441"/>
      <c r="N886" s="441"/>
      <c r="O886" s="441"/>
      <c r="P886" s="441"/>
      <c r="Q886" s="441"/>
      <c r="R886" s="441"/>
    </row>
    <row r="887" spans="4:18" ht="15.75" customHeight="1" x14ac:dyDescent="0.25">
      <c r="D887" s="441"/>
      <c r="E887" s="441"/>
      <c r="F887" s="441"/>
      <c r="G887" s="441"/>
      <c r="H887" s="441"/>
      <c r="I887" s="441"/>
      <c r="J887" s="441"/>
      <c r="K887" s="441"/>
      <c r="L887" s="441"/>
      <c r="M887" s="441"/>
      <c r="N887" s="441"/>
      <c r="O887" s="441"/>
      <c r="P887" s="441"/>
      <c r="Q887" s="441"/>
      <c r="R887" s="441"/>
    </row>
    <row r="888" spans="4:18" ht="15.75" customHeight="1" x14ac:dyDescent="0.25">
      <c r="D888" s="441"/>
      <c r="E888" s="441"/>
      <c r="F888" s="441"/>
      <c r="G888" s="441"/>
      <c r="H888" s="441"/>
      <c r="I888" s="441"/>
      <c r="J888" s="441"/>
      <c r="K888" s="441"/>
      <c r="L888" s="441"/>
      <c r="M888" s="441"/>
      <c r="N888" s="441"/>
      <c r="O888" s="441"/>
      <c r="P888" s="441"/>
      <c r="Q888" s="441"/>
      <c r="R888" s="441"/>
    </row>
    <row r="889" spans="4:18" ht="15.75" customHeight="1" x14ac:dyDescent="0.25">
      <c r="D889" s="441"/>
      <c r="E889" s="441"/>
      <c r="F889" s="441"/>
      <c r="G889" s="441"/>
      <c r="H889" s="441"/>
      <c r="I889" s="441"/>
      <c r="J889" s="441"/>
      <c r="K889" s="441"/>
      <c r="L889" s="441"/>
      <c r="M889" s="441"/>
      <c r="N889" s="441"/>
      <c r="O889" s="441"/>
      <c r="P889" s="441"/>
      <c r="Q889" s="441"/>
      <c r="R889" s="441"/>
    </row>
    <row r="890" spans="4:18" ht="15.75" customHeight="1" x14ac:dyDescent="0.25">
      <c r="D890" s="441"/>
      <c r="E890" s="441"/>
      <c r="F890" s="441"/>
      <c r="G890" s="441"/>
      <c r="H890" s="441"/>
      <c r="I890" s="441"/>
      <c r="J890" s="441"/>
      <c r="K890" s="441"/>
      <c r="L890" s="441"/>
      <c r="M890" s="441"/>
      <c r="N890" s="441"/>
      <c r="O890" s="441"/>
      <c r="P890" s="441"/>
      <c r="Q890" s="441"/>
      <c r="R890" s="441"/>
    </row>
    <row r="891" spans="4:18" ht="15.75" customHeight="1" x14ac:dyDescent="0.25">
      <c r="D891" s="441"/>
      <c r="E891" s="441"/>
      <c r="F891" s="441"/>
      <c r="G891" s="441"/>
      <c r="H891" s="441"/>
      <c r="I891" s="441"/>
      <c r="J891" s="441"/>
      <c r="K891" s="441"/>
      <c r="L891" s="441"/>
      <c r="M891" s="441"/>
      <c r="N891" s="441"/>
      <c r="O891" s="441"/>
      <c r="P891" s="441"/>
      <c r="Q891" s="441"/>
      <c r="R891" s="441"/>
    </row>
    <row r="892" spans="4:18" ht="15.75" customHeight="1" x14ac:dyDescent="0.25">
      <c r="D892" s="441"/>
      <c r="E892" s="441"/>
      <c r="F892" s="441"/>
      <c r="G892" s="441"/>
      <c r="H892" s="441"/>
      <c r="I892" s="441"/>
      <c r="J892" s="441"/>
      <c r="K892" s="441"/>
      <c r="L892" s="441"/>
      <c r="M892" s="441"/>
      <c r="N892" s="441"/>
      <c r="O892" s="441"/>
      <c r="P892" s="441"/>
      <c r="Q892" s="441"/>
      <c r="R892" s="441"/>
    </row>
    <row r="893" spans="4:18" ht="15.75" customHeight="1" x14ac:dyDescent="0.25">
      <c r="D893" s="441"/>
      <c r="E893" s="441"/>
      <c r="F893" s="441"/>
      <c r="G893" s="441"/>
      <c r="H893" s="441"/>
      <c r="I893" s="441"/>
      <c r="J893" s="441"/>
      <c r="K893" s="441"/>
      <c r="L893" s="441"/>
      <c r="M893" s="441"/>
      <c r="N893" s="441"/>
      <c r="O893" s="441"/>
      <c r="P893" s="441"/>
      <c r="Q893" s="441"/>
      <c r="R893" s="441"/>
    </row>
    <row r="894" spans="4:18" ht="15.75" customHeight="1" x14ac:dyDescent="0.25">
      <c r="D894" s="441"/>
      <c r="E894" s="441"/>
      <c r="F894" s="441"/>
      <c r="G894" s="441"/>
      <c r="H894" s="441"/>
      <c r="I894" s="441"/>
      <c r="J894" s="441"/>
      <c r="K894" s="441"/>
      <c r="L894" s="441"/>
      <c r="M894" s="441"/>
      <c r="N894" s="441"/>
      <c r="O894" s="441"/>
      <c r="P894" s="441"/>
      <c r="Q894" s="441"/>
      <c r="R894" s="441"/>
    </row>
    <row r="895" spans="4:18" ht="15.75" customHeight="1" x14ac:dyDescent="0.25">
      <c r="D895" s="441"/>
      <c r="E895" s="441"/>
      <c r="F895" s="441"/>
      <c r="G895" s="441"/>
      <c r="H895" s="441"/>
      <c r="I895" s="441"/>
      <c r="J895" s="441"/>
      <c r="K895" s="441"/>
      <c r="L895" s="441"/>
      <c r="M895" s="441"/>
      <c r="N895" s="441"/>
      <c r="O895" s="441"/>
      <c r="P895" s="441"/>
      <c r="Q895" s="441"/>
      <c r="R895" s="441"/>
    </row>
    <row r="896" spans="4:18" ht="15.75" customHeight="1" x14ac:dyDescent="0.25">
      <c r="D896" s="441"/>
      <c r="E896" s="441"/>
      <c r="F896" s="441"/>
      <c r="G896" s="441"/>
      <c r="H896" s="441"/>
      <c r="I896" s="441"/>
      <c r="J896" s="441"/>
      <c r="K896" s="441"/>
      <c r="L896" s="441"/>
      <c r="M896" s="441"/>
      <c r="N896" s="441"/>
      <c r="O896" s="441"/>
      <c r="P896" s="441"/>
      <c r="Q896" s="441"/>
      <c r="R896" s="441"/>
    </row>
    <row r="897" spans="4:18" ht="15.75" customHeight="1" x14ac:dyDescent="0.25">
      <c r="D897" s="441"/>
      <c r="E897" s="441"/>
      <c r="F897" s="441"/>
      <c r="G897" s="441"/>
      <c r="H897" s="441"/>
      <c r="I897" s="441"/>
      <c r="J897" s="441"/>
      <c r="K897" s="441"/>
      <c r="L897" s="441"/>
      <c r="M897" s="441"/>
      <c r="N897" s="441"/>
      <c r="O897" s="441"/>
      <c r="P897" s="441"/>
      <c r="Q897" s="441"/>
      <c r="R897" s="441"/>
    </row>
    <row r="898" spans="4:18" ht="15.75" customHeight="1" x14ac:dyDescent="0.25">
      <c r="D898" s="441"/>
      <c r="E898" s="441"/>
      <c r="F898" s="441"/>
      <c r="G898" s="441"/>
      <c r="H898" s="441"/>
      <c r="I898" s="441"/>
      <c r="J898" s="441"/>
      <c r="K898" s="441"/>
      <c r="L898" s="441"/>
      <c r="M898" s="441"/>
      <c r="N898" s="441"/>
      <c r="O898" s="441"/>
      <c r="P898" s="441"/>
      <c r="Q898" s="441"/>
      <c r="R898" s="441"/>
    </row>
    <row r="899" spans="4:18" ht="15.75" customHeight="1" x14ac:dyDescent="0.25">
      <c r="D899" s="441"/>
      <c r="E899" s="441"/>
      <c r="F899" s="441"/>
      <c r="G899" s="441"/>
      <c r="H899" s="441"/>
      <c r="I899" s="441"/>
      <c r="J899" s="441"/>
      <c r="K899" s="441"/>
      <c r="L899" s="441"/>
      <c r="M899" s="441"/>
      <c r="N899" s="441"/>
      <c r="O899" s="441"/>
      <c r="P899" s="441"/>
      <c r="Q899" s="441"/>
      <c r="R899" s="441"/>
    </row>
    <row r="900" spans="4:18" ht="15.75" customHeight="1" x14ac:dyDescent="0.25">
      <c r="D900" s="441"/>
      <c r="E900" s="441"/>
      <c r="F900" s="441"/>
      <c r="G900" s="441"/>
      <c r="H900" s="441"/>
      <c r="I900" s="441"/>
      <c r="J900" s="441"/>
      <c r="K900" s="441"/>
      <c r="L900" s="441"/>
      <c r="M900" s="441"/>
      <c r="N900" s="441"/>
      <c r="O900" s="441"/>
      <c r="P900" s="441"/>
      <c r="Q900" s="441"/>
      <c r="R900" s="441"/>
    </row>
    <row r="901" spans="4:18" ht="15.75" customHeight="1" x14ac:dyDescent="0.25">
      <c r="D901" s="441"/>
      <c r="E901" s="441"/>
      <c r="F901" s="441"/>
      <c r="G901" s="441"/>
      <c r="H901" s="441"/>
      <c r="I901" s="441"/>
      <c r="J901" s="441"/>
      <c r="K901" s="441"/>
      <c r="L901" s="441"/>
      <c r="M901" s="441"/>
      <c r="N901" s="441"/>
      <c r="O901" s="441"/>
      <c r="P901" s="441"/>
      <c r="Q901" s="441"/>
      <c r="R901" s="441"/>
    </row>
    <row r="902" spans="4:18" ht="15.75" customHeight="1" x14ac:dyDescent="0.25">
      <c r="D902" s="441"/>
      <c r="E902" s="441"/>
      <c r="F902" s="441"/>
      <c r="G902" s="441"/>
      <c r="H902" s="441"/>
      <c r="I902" s="441"/>
      <c r="J902" s="441"/>
      <c r="K902" s="441"/>
      <c r="L902" s="441"/>
      <c r="M902" s="441"/>
      <c r="N902" s="441"/>
      <c r="O902" s="441"/>
      <c r="P902" s="441"/>
      <c r="Q902" s="441"/>
      <c r="R902" s="441"/>
    </row>
    <row r="903" spans="4:18" ht="15.75" customHeight="1" x14ac:dyDescent="0.25">
      <c r="D903" s="441"/>
      <c r="E903" s="441"/>
      <c r="F903" s="441"/>
      <c r="G903" s="441"/>
      <c r="H903" s="441"/>
      <c r="I903" s="441"/>
      <c r="J903" s="441"/>
      <c r="K903" s="441"/>
      <c r="L903" s="441"/>
      <c r="M903" s="441"/>
      <c r="N903" s="441"/>
      <c r="O903" s="441"/>
      <c r="P903" s="441"/>
      <c r="Q903" s="441"/>
      <c r="R903" s="441"/>
    </row>
    <row r="904" spans="4:18" ht="15.75" customHeight="1" x14ac:dyDescent="0.25">
      <c r="D904" s="441"/>
      <c r="E904" s="441"/>
      <c r="F904" s="441"/>
      <c r="G904" s="441"/>
      <c r="H904" s="441"/>
      <c r="I904" s="441"/>
      <c r="J904" s="441"/>
      <c r="K904" s="441"/>
      <c r="L904" s="441"/>
      <c r="M904" s="441"/>
      <c r="N904" s="441"/>
      <c r="O904" s="441"/>
      <c r="P904" s="441"/>
      <c r="Q904" s="441"/>
      <c r="R904" s="441"/>
    </row>
    <row r="905" spans="4:18" ht="15.75" customHeight="1" x14ac:dyDescent="0.25">
      <c r="D905" s="441"/>
      <c r="E905" s="441"/>
      <c r="F905" s="441"/>
      <c r="G905" s="441"/>
      <c r="H905" s="441"/>
      <c r="I905" s="441"/>
      <c r="J905" s="441"/>
      <c r="K905" s="441"/>
      <c r="L905" s="441"/>
      <c r="M905" s="441"/>
      <c r="N905" s="441"/>
      <c r="O905" s="441"/>
      <c r="P905" s="441"/>
      <c r="Q905" s="441"/>
      <c r="R905" s="441"/>
    </row>
    <row r="906" spans="4:18" ht="15.75" customHeight="1" x14ac:dyDescent="0.25">
      <c r="D906" s="441"/>
      <c r="E906" s="441"/>
      <c r="F906" s="441"/>
      <c r="G906" s="441"/>
      <c r="H906" s="441"/>
      <c r="I906" s="441"/>
      <c r="J906" s="441"/>
      <c r="K906" s="441"/>
      <c r="L906" s="441"/>
      <c r="M906" s="441"/>
      <c r="N906" s="441"/>
      <c r="O906" s="441"/>
      <c r="P906" s="441"/>
      <c r="Q906" s="441"/>
      <c r="R906" s="441"/>
    </row>
    <row r="907" spans="4:18" ht="15.75" customHeight="1" x14ac:dyDescent="0.25">
      <c r="D907" s="441"/>
      <c r="E907" s="441"/>
      <c r="F907" s="441"/>
      <c r="G907" s="441"/>
      <c r="H907" s="441"/>
      <c r="I907" s="441"/>
      <c r="J907" s="441"/>
      <c r="K907" s="441"/>
      <c r="L907" s="441"/>
      <c r="M907" s="441"/>
      <c r="N907" s="441"/>
      <c r="O907" s="441"/>
      <c r="P907" s="441"/>
      <c r="Q907" s="441"/>
      <c r="R907" s="441"/>
    </row>
    <row r="908" spans="4:18" ht="15.75" customHeight="1" x14ac:dyDescent="0.25">
      <c r="D908" s="441"/>
      <c r="E908" s="441"/>
      <c r="F908" s="441"/>
      <c r="G908" s="441"/>
      <c r="H908" s="441"/>
      <c r="I908" s="441"/>
      <c r="J908" s="441"/>
      <c r="K908" s="441"/>
      <c r="L908" s="441"/>
      <c r="M908" s="441"/>
      <c r="N908" s="441"/>
      <c r="O908" s="441"/>
      <c r="P908" s="441"/>
      <c r="Q908" s="441"/>
      <c r="R908" s="441"/>
    </row>
    <row r="909" spans="4:18" ht="15.75" customHeight="1" x14ac:dyDescent="0.25">
      <c r="D909" s="441"/>
      <c r="E909" s="441"/>
      <c r="F909" s="441"/>
      <c r="G909" s="441"/>
      <c r="H909" s="441"/>
      <c r="I909" s="441"/>
      <c r="J909" s="441"/>
      <c r="K909" s="441"/>
      <c r="L909" s="441"/>
      <c r="M909" s="441"/>
      <c r="N909" s="441"/>
      <c r="O909" s="441"/>
      <c r="P909" s="441"/>
      <c r="Q909" s="441"/>
      <c r="R909" s="441"/>
    </row>
    <row r="910" spans="4:18" ht="15.75" customHeight="1" x14ac:dyDescent="0.25">
      <c r="D910" s="441"/>
      <c r="E910" s="441"/>
      <c r="F910" s="441"/>
      <c r="G910" s="441"/>
      <c r="H910" s="441"/>
      <c r="I910" s="441"/>
      <c r="J910" s="441"/>
      <c r="K910" s="441"/>
      <c r="L910" s="441"/>
      <c r="M910" s="441"/>
      <c r="N910" s="441"/>
      <c r="O910" s="441"/>
      <c r="P910" s="441"/>
      <c r="Q910" s="441"/>
      <c r="R910" s="441"/>
    </row>
    <row r="911" spans="4:18" ht="15.75" customHeight="1" x14ac:dyDescent="0.25">
      <c r="D911" s="441"/>
      <c r="E911" s="441"/>
      <c r="F911" s="441"/>
      <c r="G911" s="441"/>
      <c r="H911" s="441"/>
      <c r="I911" s="441"/>
      <c r="J911" s="441"/>
      <c r="K911" s="441"/>
      <c r="L911" s="441"/>
      <c r="M911" s="441"/>
      <c r="N911" s="441"/>
      <c r="O911" s="441"/>
      <c r="P911" s="441"/>
      <c r="Q911" s="441"/>
      <c r="R911" s="441"/>
    </row>
    <row r="912" spans="4:18" ht="15.75" customHeight="1" x14ac:dyDescent="0.25">
      <c r="D912" s="441"/>
      <c r="E912" s="441"/>
      <c r="F912" s="441"/>
      <c r="G912" s="441"/>
      <c r="H912" s="441"/>
      <c r="I912" s="441"/>
      <c r="J912" s="441"/>
      <c r="K912" s="441"/>
      <c r="L912" s="441"/>
      <c r="M912" s="441"/>
      <c r="N912" s="441"/>
      <c r="O912" s="441"/>
      <c r="P912" s="441"/>
      <c r="Q912" s="441"/>
      <c r="R912" s="441"/>
    </row>
    <row r="913" spans="4:18" ht="15.75" customHeight="1" x14ac:dyDescent="0.25">
      <c r="D913" s="441"/>
      <c r="E913" s="441"/>
      <c r="F913" s="441"/>
      <c r="G913" s="441"/>
      <c r="H913" s="441"/>
      <c r="I913" s="441"/>
      <c r="J913" s="441"/>
      <c r="K913" s="441"/>
      <c r="L913" s="441"/>
      <c r="M913" s="441"/>
      <c r="N913" s="441"/>
      <c r="O913" s="441"/>
      <c r="P913" s="441"/>
      <c r="Q913" s="441"/>
      <c r="R913" s="441"/>
    </row>
    <row r="914" spans="4:18" ht="15.75" customHeight="1" x14ac:dyDescent="0.25">
      <c r="D914" s="441"/>
      <c r="E914" s="441"/>
      <c r="F914" s="441"/>
      <c r="G914" s="441"/>
      <c r="H914" s="441"/>
      <c r="I914" s="441"/>
      <c r="J914" s="441"/>
      <c r="K914" s="441"/>
      <c r="L914" s="441"/>
      <c r="M914" s="441"/>
      <c r="N914" s="441"/>
      <c r="O914" s="441"/>
      <c r="P914" s="441"/>
      <c r="Q914" s="441"/>
      <c r="R914" s="441"/>
    </row>
    <row r="915" spans="4:18" ht="15.75" customHeight="1" x14ac:dyDescent="0.25">
      <c r="D915" s="441"/>
      <c r="E915" s="441"/>
      <c r="F915" s="441"/>
      <c r="G915" s="441"/>
      <c r="H915" s="441"/>
      <c r="I915" s="441"/>
      <c r="J915" s="441"/>
      <c r="K915" s="441"/>
      <c r="L915" s="441"/>
      <c r="M915" s="441"/>
      <c r="N915" s="441"/>
      <c r="O915" s="441"/>
      <c r="P915" s="441"/>
      <c r="Q915" s="441"/>
      <c r="R915" s="441"/>
    </row>
    <row r="916" spans="4:18" ht="15.75" customHeight="1" x14ac:dyDescent="0.25">
      <c r="D916" s="441"/>
      <c r="E916" s="441"/>
      <c r="F916" s="441"/>
      <c r="G916" s="441"/>
      <c r="H916" s="441"/>
      <c r="I916" s="441"/>
      <c r="J916" s="441"/>
      <c r="K916" s="441"/>
      <c r="L916" s="441"/>
      <c r="M916" s="441"/>
      <c r="N916" s="441"/>
      <c r="O916" s="441"/>
      <c r="P916" s="441"/>
      <c r="Q916" s="441"/>
      <c r="R916" s="441"/>
    </row>
    <row r="917" spans="4:18" ht="15.75" customHeight="1" x14ac:dyDescent="0.25">
      <c r="D917" s="441"/>
      <c r="E917" s="441"/>
      <c r="F917" s="441"/>
      <c r="G917" s="441"/>
      <c r="H917" s="441"/>
      <c r="I917" s="441"/>
      <c r="J917" s="441"/>
      <c r="K917" s="441"/>
      <c r="L917" s="441"/>
      <c r="M917" s="441"/>
      <c r="N917" s="441"/>
      <c r="O917" s="441"/>
      <c r="P917" s="441"/>
      <c r="Q917" s="441"/>
      <c r="R917" s="441"/>
    </row>
    <row r="918" spans="4:18" ht="15.75" customHeight="1" x14ac:dyDescent="0.25">
      <c r="D918" s="441"/>
      <c r="E918" s="441"/>
      <c r="F918" s="441"/>
      <c r="G918" s="441"/>
      <c r="H918" s="441"/>
      <c r="I918" s="441"/>
      <c r="J918" s="441"/>
      <c r="K918" s="441"/>
      <c r="L918" s="441"/>
      <c r="M918" s="441"/>
      <c r="N918" s="441"/>
      <c r="O918" s="441"/>
      <c r="P918" s="441"/>
      <c r="Q918" s="441"/>
      <c r="R918" s="441"/>
    </row>
    <row r="919" spans="4:18" ht="15.75" customHeight="1" x14ac:dyDescent="0.25">
      <c r="D919" s="441"/>
      <c r="E919" s="441"/>
      <c r="F919" s="441"/>
      <c r="G919" s="441"/>
      <c r="H919" s="441"/>
      <c r="I919" s="441"/>
      <c r="J919" s="441"/>
      <c r="K919" s="441"/>
      <c r="L919" s="441"/>
      <c r="M919" s="441"/>
      <c r="N919" s="441"/>
      <c r="O919" s="441"/>
      <c r="P919" s="441"/>
      <c r="Q919" s="441"/>
      <c r="R919" s="441"/>
    </row>
    <row r="920" spans="4:18" ht="15.75" customHeight="1" x14ac:dyDescent="0.25">
      <c r="D920" s="441"/>
      <c r="E920" s="441"/>
      <c r="F920" s="441"/>
      <c r="G920" s="441"/>
      <c r="H920" s="441"/>
      <c r="I920" s="441"/>
      <c r="J920" s="441"/>
      <c r="K920" s="441"/>
      <c r="L920" s="441"/>
      <c r="M920" s="441"/>
      <c r="N920" s="441"/>
      <c r="O920" s="441"/>
      <c r="P920" s="441"/>
      <c r="Q920" s="441"/>
      <c r="R920" s="441"/>
    </row>
    <row r="921" spans="4:18" ht="15.75" customHeight="1" x14ac:dyDescent="0.25">
      <c r="D921" s="441"/>
      <c r="E921" s="441"/>
      <c r="F921" s="441"/>
      <c r="G921" s="441"/>
      <c r="H921" s="441"/>
      <c r="I921" s="441"/>
      <c r="J921" s="441"/>
      <c r="K921" s="441"/>
      <c r="L921" s="441"/>
      <c r="M921" s="441"/>
      <c r="N921" s="441"/>
      <c r="O921" s="441"/>
      <c r="P921" s="441"/>
      <c r="Q921" s="441"/>
      <c r="R921" s="441"/>
    </row>
    <row r="922" spans="4:18" ht="15.75" customHeight="1" x14ac:dyDescent="0.25">
      <c r="D922" s="441"/>
      <c r="E922" s="441"/>
      <c r="F922" s="441"/>
      <c r="G922" s="441"/>
      <c r="H922" s="441"/>
      <c r="I922" s="441"/>
      <c r="J922" s="441"/>
      <c r="K922" s="441"/>
      <c r="L922" s="441"/>
      <c r="M922" s="441"/>
      <c r="N922" s="441"/>
      <c r="O922" s="441"/>
      <c r="P922" s="441"/>
      <c r="Q922" s="441"/>
      <c r="R922" s="441"/>
    </row>
    <row r="923" spans="4:18" ht="15.75" customHeight="1" x14ac:dyDescent="0.25">
      <c r="D923" s="441"/>
      <c r="E923" s="441"/>
      <c r="F923" s="441"/>
      <c r="G923" s="441"/>
      <c r="H923" s="441"/>
      <c r="I923" s="441"/>
      <c r="J923" s="441"/>
      <c r="K923" s="441"/>
      <c r="L923" s="441"/>
      <c r="M923" s="441"/>
      <c r="N923" s="441"/>
      <c r="O923" s="441"/>
      <c r="P923" s="441"/>
      <c r="Q923" s="441"/>
      <c r="R923" s="441"/>
    </row>
    <row r="924" spans="4:18" ht="15.75" customHeight="1" x14ac:dyDescent="0.25">
      <c r="D924" s="441"/>
      <c r="E924" s="441"/>
      <c r="F924" s="441"/>
      <c r="G924" s="441"/>
      <c r="H924" s="441"/>
      <c r="I924" s="441"/>
      <c r="J924" s="441"/>
      <c r="K924" s="441"/>
      <c r="L924" s="441"/>
      <c r="M924" s="441"/>
      <c r="N924" s="441"/>
      <c r="O924" s="441"/>
      <c r="P924" s="441"/>
      <c r="Q924" s="441"/>
      <c r="R924" s="441"/>
    </row>
    <row r="925" spans="4:18" ht="15.75" customHeight="1" x14ac:dyDescent="0.25">
      <c r="D925" s="441"/>
      <c r="E925" s="441"/>
      <c r="F925" s="441"/>
      <c r="G925" s="441"/>
      <c r="H925" s="441"/>
      <c r="I925" s="441"/>
      <c r="J925" s="441"/>
      <c r="K925" s="441"/>
      <c r="L925" s="441"/>
      <c r="M925" s="441"/>
      <c r="N925" s="441"/>
      <c r="O925" s="441"/>
      <c r="P925" s="441"/>
      <c r="Q925" s="441"/>
      <c r="R925" s="441"/>
    </row>
    <row r="926" spans="4:18" ht="15.75" customHeight="1" x14ac:dyDescent="0.25">
      <c r="D926" s="441"/>
      <c r="E926" s="441"/>
      <c r="F926" s="441"/>
      <c r="G926" s="441"/>
      <c r="H926" s="441"/>
      <c r="I926" s="441"/>
      <c r="J926" s="441"/>
      <c r="K926" s="441"/>
      <c r="L926" s="441"/>
      <c r="M926" s="441"/>
      <c r="N926" s="441"/>
      <c r="O926" s="441"/>
      <c r="P926" s="441"/>
      <c r="Q926" s="441"/>
      <c r="R926" s="441"/>
    </row>
    <row r="927" spans="4:18" ht="15.75" customHeight="1" x14ac:dyDescent="0.25">
      <c r="D927" s="441"/>
      <c r="E927" s="441"/>
      <c r="F927" s="441"/>
      <c r="G927" s="441"/>
      <c r="H927" s="441"/>
      <c r="I927" s="441"/>
      <c r="J927" s="441"/>
      <c r="K927" s="441"/>
      <c r="L927" s="441"/>
      <c r="M927" s="441"/>
      <c r="N927" s="441"/>
      <c r="O927" s="441"/>
      <c r="P927" s="441"/>
      <c r="Q927" s="441"/>
      <c r="R927" s="441"/>
    </row>
    <row r="928" spans="4:18" ht="15.75" customHeight="1" x14ac:dyDescent="0.25">
      <c r="D928" s="441"/>
      <c r="E928" s="441"/>
      <c r="F928" s="441"/>
      <c r="G928" s="441"/>
      <c r="H928" s="441"/>
      <c r="I928" s="441"/>
      <c r="J928" s="441"/>
      <c r="K928" s="441"/>
      <c r="L928" s="441"/>
      <c r="M928" s="441"/>
      <c r="N928" s="441"/>
      <c r="O928" s="441"/>
      <c r="P928" s="441"/>
      <c r="Q928" s="441"/>
      <c r="R928" s="441"/>
    </row>
    <row r="929" spans="4:18" ht="15.75" customHeight="1" x14ac:dyDescent="0.25">
      <c r="D929" s="441"/>
      <c r="E929" s="441"/>
      <c r="F929" s="441"/>
      <c r="G929" s="441"/>
      <c r="H929" s="441"/>
      <c r="I929" s="441"/>
      <c r="J929" s="441"/>
      <c r="K929" s="441"/>
      <c r="L929" s="441"/>
      <c r="M929" s="441"/>
      <c r="N929" s="441"/>
      <c r="O929" s="441"/>
      <c r="P929" s="441"/>
      <c r="Q929" s="441"/>
      <c r="R929" s="441"/>
    </row>
    <row r="930" spans="4:18" ht="15.75" customHeight="1" x14ac:dyDescent="0.25">
      <c r="D930" s="441"/>
      <c r="E930" s="441"/>
      <c r="F930" s="441"/>
      <c r="G930" s="441"/>
      <c r="H930" s="441"/>
      <c r="I930" s="441"/>
      <c r="J930" s="441"/>
      <c r="K930" s="441"/>
      <c r="L930" s="441"/>
      <c r="M930" s="441"/>
      <c r="N930" s="441"/>
      <c r="O930" s="441"/>
      <c r="P930" s="441"/>
      <c r="Q930" s="441"/>
      <c r="R930" s="441"/>
    </row>
    <row r="931" spans="4:18" ht="15.75" customHeight="1" x14ac:dyDescent="0.25">
      <c r="D931" s="441"/>
      <c r="E931" s="441"/>
      <c r="F931" s="441"/>
      <c r="G931" s="441"/>
      <c r="H931" s="441"/>
      <c r="I931" s="441"/>
      <c r="J931" s="441"/>
      <c r="K931" s="441"/>
      <c r="L931" s="441"/>
      <c r="M931" s="441"/>
      <c r="N931" s="441"/>
      <c r="O931" s="441"/>
      <c r="P931" s="441"/>
      <c r="Q931" s="441"/>
      <c r="R931" s="441"/>
    </row>
    <row r="932" spans="4:18" ht="15.75" customHeight="1" x14ac:dyDescent="0.25">
      <c r="D932" s="441"/>
      <c r="E932" s="441"/>
      <c r="F932" s="441"/>
      <c r="G932" s="441"/>
      <c r="H932" s="441"/>
      <c r="I932" s="441"/>
      <c r="J932" s="441"/>
      <c r="K932" s="441"/>
      <c r="L932" s="441"/>
      <c r="M932" s="441"/>
      <c r="N932" s="441"/>
      <c r="O932" s="441"/>
      <c r="P932" s="441"/>
      <c r="Q932" s="441"/>
      <c r="R932" s="441"/>
    </row>
    <row r="933" spans="4:18" ht="15.75" customHeight="1" x14ac:dyDescent="0.25">
      <c r="D933" s="441"/>
      <c r="E933" s="441"/>
      <c r="F933" s="441"/>
      <c r="G933" s="441"/>
      <c r="H933" s="441"/>
      <c r="I933" s="441"/>
      <c r="J933" s="441"/>
      <c r="K933" s="441"/>
      <c r="L933" s="441"/>
      <c r="M933" s="441"/>
      <c r="N933" s="441"/>
      <c r="O933" s="441"/>
      <c r="P933" s="441"/>
      <c r="Q933" s="441"/>
      <c r="R933" s="441"/>
    </row>
    <row r="934" spans="4:18" ht="15.75" customHeight="1" x14ac:dyDescent="0.25">
      <c r="D934" s="441"/>
      <c r="E934" s="441"/>
      <c r="F934" s="441"/>
      <c r="G934" s="441"/>
      <c r="H934" s="441"/>
      <c r="I934" s="441"/>
      <c r="J934" s="441"/>
      <c r="K934" s="441"/>
      <c r="L934" s="441"/>
      <c r="M934" s="441"/>
      <c r="N934" s="441"/>
      <c r="O934" s="441"/>
      <c r="P934" s="441"/>
      <c r="Q934" s="441"/>
      <c r="R934" s="441"/>
    </row>
    <row r="935" spans="4:18" ht="15.75" customHeight="1" x14ac:dyDescent="0.25">
      <c r="D935" s="441"/>
      <c r="E935" s="441"/>
      <c r="F935" s="441"/>
      <c r="G935" s="441"/>
      <c r="H935" s="441"/>
      <c r="I935" s="441"/>
      <c r="J935" s="441"/>
      <c r="K935" s="441"/>
      <c r="L935" s="441"/>
      <c r="M935" s="441"/>
      <c r="N935" s="441"/>
      <c r="O935" s="441"/>
      <c r="P935" s="441"/>
      <c r="Q935" s="441"/>
      <c r="R935" s="441"/>
    </row>
    <row r="936" spans="4:18" ht="15.75" customHeight="1" x14ac:dyDescent="0.25">
      <c r="D936" s="441"/>
      <c r="E936" s="441"/>
      <c r="F936" s="441"/>
      <c r="G936" s="441"/>
      <c r="H936" s="441"/>
      <c r="I936" s="441"/>
      <c r="J936" s="441"/>
      <c r="K936" s="441"/>
      <c r="L936" s="441"/>
      <c r="M936" s="441"/>
      <c r="N936" s="441"/>
      <c r="O936" s="441"/>
      <c r="P936" s="441"/>
      <c r="Q936" s="441"/>
      <c r="R936" s="441"/>
    </row>
    <row r="937" spans="4:18" ht="15.75" customHeight="1" x14ac:dyDescent="0.25">
      <c r="D937" s="441"/>
      <c r="E937" s="441"/>
      <c r="F937" s="441"/>
      <c r="G937" s="441"/>
      <c r="H937" s="441"/>
      <c r="I937" s="441"/>
      <c r="J937" s="441"/>
      <c r="K937" s="441"/>
      <c r="L937" s="441"/>
      <c r="M937" s="441"/>
      <c r="N937" s="441"/>
      <c r="O937" s="441"/>
      <c r="P937" s="441"/>
      <c r="Q937" s="441"/>
      <c r="R937" s="441"/>
    </row>
    <row r="938" spans="4:18" ht="15.75" customHeight="1" x14ac:dyDescent="0.25">
      <c r="D938" s="441"/>
      <c r="E938" s="441"/>
      <c r="F938" s="441"/>
      <c r="G938" s="441"/>
      <c r="H938" s="441"/>
      <c r="I938" s="441"/>
      <c r="J938" s="441"/>
      <c r="K938" s="441"/>
      <c r="L938" s="441"/>
      <c r="M938" s="441"/>
      <c r="N938" s="441"/>
      <c r="O938" s="441"/>
      <c r="P938" s="441"/>
      <c r="Q938" s="441"/>
      <c r="R938" s="441"/>
    </row>
    <row r="939" spans="4:18" ht="15.75" customHeight="1" x14ac:dyDescent="0.25">
      <c r="D939" s="441"/>
      <c r="E939" s="441"/>
      <c r="F939" s="441"/>
      <c r="G939" s="441"/>
      <c r="H939" s="441"/>
      <c r="I939" s="441"/>
      <c r="J939" s="441"/>
      <c r="K939" s="441"/>
      <c r="L939" s="441"/>
      <c r="M939" s="441"/>
      <c r="N939" s="441"/>
      <c r="O939" s="441"/>
      <c r="P939" s="441"/>
      <c r="Q939" s="441"/>
      <c r="R939" s="441"/>
    </row>
    <row r="940" spans="4:18" ht="15.75" customHeight="1" x14ac:dyDescent="0.25">
      <c r="D940" s="441"/>
      <c r="E940" s="441"/>
      <c r="F940" s="441"/>
      <c r="G940" s="441"/>
      <c r="H940" s="441"/>
      <c r="I940" s="441"/>
      <c r="J940" s="441"/>
      <c r="K940" s="441"/>
      <c r="L940" s="441"/>
      <c r="M940" s="441"/>
      <c r="N940" s="441"/>
      <c r="O940" s="441"/>
      <c r="P940" s="441"/>
      <c r="Q940" s="441"/>
      <c r="R940" s="441"/>
    </row>
    <row r="941" spans="4:18" ht="15.75" customHeight="1" x14ac:dyDescent="0.25">
      <c r="D941" s="441"/>
      <c r="E941" s="441"/>
      <c r="F941" s="441"/>
      <c r="G941" s="441"/>
      <c r="H941" s="441"/>
      <c r="I941" s="441"/>
      <c r="J941" s="441"/>
      <c r="K941" s="441"/>
      <c r="L941" s="441"/>
      <c r="M941" s="441"/>
      <c r="N941" s="441"/>
      <c r="O941" s="441"/>
      <c r="P941" s="441"/>
      <c r="Q941" s="441"/>
      <c r="R941" s="441"/>
    </row>
    <row r="942" spans="4:18" ht="15.75" customHeight="1" x14ac:dyDescent="0.25">
      <c r="D942" s="441"/>
      <c r="E942" s="441"/>
      <c r="F942" s="441"/>
      <c r="G942" s="441"/>
      <c r="H942" s="441"/>
      <c r="I942" s="441"/>
      <c r="J942" s="441"/>
      <c r="K942" s="441"/>
      <c r="L942" s="441"/>
      <c r="M942" s="441"/>
      <c r="N942" s="441"/>
      <c r="O942" s="441"/>
      <c r="P942" s="441"/>
      <c r="Q942" s="441"/>
      <c r="R942" s="441"/>
    </row>
    <row r="943" spans="4:18" ht="15.75" customHeight="1" x14ac:dyDescent="0.25">
      <c r="D943" s="441"/>
      <c r="E943" s="441"/>
      <c r="F943" s="441"/>
      <c r="G943" s="441"/>
      <c r="H943" s="441"/>
      <c r="I943" s="441"/>
      <c r="J943" s="441"/>
      <c r="K943" s="441"/>
      <c r="L943" s="441"/>
      <c r="M943" s="441"/>
      <c r="N943" s="441"/>
      <c r="O943" s="441"/>
      <c r="P943" s="441"/>
      <c r="Q943" s="441"/>
      <c r="R943" s="441"/>
    </row>
    <row r="944" spans="4:18" ht="15.75" customHeight="1" x14ac:dyDescent="0.25">
      <c r="D944" s="441"/>
      <c r="E944" s="441"/>
      <c r="F944" s="441"/>
      <c r="G944" s="441"/>
      <c r="H944" s="441"/>
      <c r="I944" s="441"/>
      <c r="J944" s="441"/>
      <c r="K944" s="441"/>
      <c r="L944" s="441"/>
      <c r="M944" s="441"/>
      <c r="N944" s="441"/>
      <c r="O944" s="441"/>
      <c r="P944" s="441"/>
      <c r="Q944" s="441"/>
      <c r="R944" s="441"/>
    </row>
    <row r="945" spans="4:18" ht="15.75" customHeight="1" x14ac:dyDescent="0.25">
      <c r="D945" s="441"/>
      <c r="E945" s="441"/>
      <c r="F945" s="441"/>
      <c r="G945" s="441"/>
      <c r="H945" s="441"/>
      <c r="I945" s="441"/>
      <c r="J945" s="441"/>
      <c r="K945" s="441"/>
      <c r="L945" s="441"/>
      <c r="M945" s="441"/>
      <c r="N945" s="441"/>
      <c r="O945" s="441"/>
      <c r="P945" s="441"/>
      <c r="Q945" s="441"/>
      <c r="R945" s="441"/>
    </row>
    <row r="946" spans="4:18" ht="15.75" customHeight="1" x14ac:dyDescent="0.25">
      <c r="D946" s="441"/>
      <c r="E946" s="441"/>
      <c r="F946" s="441"/>
      <c r="G946" s="441"/>
      <c r="H946" s="441"/>
      <c r="I946" s="441"/>
      <c r="J946" s="441"/>
      <c r="K946" s="441"/>
      <c r="L946" s="441"/>
      <c r="M946" s="441"/>
      <c r="N946" s="441"/>
      <c r="O946" s="441"/>
      <c r="P946" s="441"/>
      <c r="Q946" s="441"/>
      <c r="R946" s="441"/>
    </row>
    <row r="947" spans="4:18" ht="15.75" customHeight="1" x14ac:dyDescent="0.25">
      <c r="D947" s="441"/>
      <c r="E947" s="441"/>
      <c r="F947" s="441"/>
      <c r="G947" s="441"/>
      <c r="H947" s="441"/>
      <c r="I947" s="441"/>
      <c r="J947" s="441"/>
      <c r="K947" s="441"/>
      <c r="L947" s="441"/>
      <c r="M947" s="441"/>
      <c r="N947" s="441"/>
      <c r="O947" s="441"/>
      <c r="P947" s="441"/>
      <c r="Q947" s="441"/>
      <c r="R947" s="441"/>
    </row>
    <row r="948" spans="4:18" ht="15.75" customHeight="1" x14ac:dyDescent="0.25">
      <c r="D948" s="441"/>
      <c r="E948" s="441"/>
      <c r="F948" s="441"/>
      <c r="G948" s="441"/>
      <c r="H948" s="441"/>
      <c r="I948" s="441"/>
      <c r="J948" s="441"/>
      <c r="K948" s="441"/>
      <c r="L948" s="441"/>
      <c r="M948" s="441"/>
      <c r="N948" s="441"/>
      <c r="O948" s="441"/>
      <c r="P948" s="441"/>
      <c r="Q948" s="441"/>
      <c r="R948" s="441"/>
    </row>
    <row r="949" spans="4:18" ht="15.75" customHeight="1" x14ac:dyDescent="0.25">
      <c r="D949" s="441"/>
      <c r="E949" s="441"/>
      <c r="F949" s="441"/>
      <c r="G949" s="441"/>
      <c r="H949" s="441"/>
      <c r="I949" s="441"/>
      <c r="J949" s="441"/>
      <c r="K949" s="441"/>
      <c r="L949" s="441"/>
      <c r="M949" s="441"/>
      <c r="N949" s="441"/>
      <c r="O949" s="441"/>
      <c r="P949" s="441"/>
      <c r="Q949" s="441"/>
      <c r="R949" s="441"/>
    </row>
    <row r="950" spans="4:18" ht="15.75" customHeight="1" x14ac:dyDescent="0.25">
      <c r="D950" s="441"/>
      <c r="E950" s="441"/>
      <c r="F950" s="441"/>
      <c r="G950" s="441"/>
      <c r="H950" s="441"/>
      <c r="I950" s="441"/>
      <c r="J950" s="441"/>
      <c r="K950" s="441"/>
      <c r="L950" s="441"/>
      <c r="M950" s="441"/>
      <c r="N950" s="441"/>
      <c r="O950" s="441"/>
      <c r="P950" s="441"/>
      <c r="Q950" s="441"/>
      <c r="R950" s="441"/>
    </row>
    <row r="951" spans="4:18" ht="15.75" customHeight="1" x14ac:dyDescent="0.25">
      <c r="D951" s="441"/>
      <c r="E951" s="441"/>
      <c r="F951" s="441"/>
      <c r="G951" s="441"/>
      <c r="H951" s="441"/>
      <c r="I951" s="441"/>
      <c r="J951" s="441"/>
      <c r="K951" s="441"/>
      <c r="L951" s="441"/>
      <c r="M951" s="441"/>
      <c r="N951" s="441"/>
      <c r="O951" s="441"/>
      <c r="P951" s="441"/>
      <c r="Q951" s="441"/>
      <c r="R951" s="441"/>
    </row>
    <row r="952" spans="4:18" ht="15.75" customHeight="1" x14ac:dyDescent="0.25">
      <c r="D952" s="441"/>
      <c r="E952" s="441"/>
      <c r="F952" s="441"/>
      <c r="G952" s="441"/>
      <c r="H952" s="441"/>
      <c r="I952" s="441"/>
      <c r="J952" s="441"/>
      <c r="K952" s="441"/>
      <c r="L952" s="441"/>
      <c r="M952" s="441"/>
      <c r="N952" s="441"/>
      <c r="O952" s="441"/>
      <c r="P952" s="441"/>
      <c r="Q952" s="441"/>
      <c r="R952" s="441"/>
    </row>
    <row r="953" spans="4:18" ht="15.75" customHeight="1" x14ac:dyDescent="0.25">
      <c r="D953" s="441"/>
      <c r="E953" s="441"/>
      <c r="F953" s="441"/>
      <c r="G953" s="441"/>
      <c r="H953" s="441"/>
      <c r="I953" s="441"/>
      <c r="J953" s="441"/>
      <c r="K953" s="441"/>
      <c r="L953" s="441"/>
      <c r="M953" s="441"/>
      <c r="N953" s="441"/>
      <c r="O953" s="441"/>
      <c r="P953" s="441"/>
      <c r="Q953" s="441"/>
      <c r="R953" s="441"/>
    </row>
    <row r="954" spans="4:18" ht="15.75" customHeight="1" x14ac:dyDescent="0.25">
      <c r="D954" s="441"/>
      <c r="E954" s="441"/>
      <c r="F954" s="441"/>
      <c r="G954" s="441"/>
      <c r="H954" s="441"/>
      <c r="I954" s="441"/>
      <c r="J954" s="441"/>
      <c r="K954" s="441"/>
      <c r="L954" s="441"/>
      <c r="M954" s="441"/>
      <c r="N954" s="441"/>
      <c r="O954" s="441"/>
      <c r="P954" s="441"/>
      <c r="Q954" s="441"/>
      <c r="R954" s="441"/>
    </row>
    <row r="955" spans="4:18" ht="15.75" customHeight="1" x14ac:dyDescent="0.25">
      <c r="D955" s="441"/>
      <c r="E955" s="441"/>
      <c r="F955" s="441"/>
      <c r="G955" s="441"/>
      <c r="H955" s="441"/>
      <c r="I955" s="441"/>
      <c r="J955" s="441"/>
      <c r="K955" s="441"/>
      <c r="L955" s="441"/>
      <c r="M955" s="441"/>
      <c r="N955" s="441"/>
      <c r="O955" s="441"/>
      <c r="P955" s="441"/>
      <c r="Q955" s="441"/>
      <c r="R955" s="441"/>
    </row>
    <row r="956" spans="4:18" ht="15.75" customHeight="1" x14ac:dyDescent="0.25">
      <c r="D956" s="441"/>
      <c r="E956" s="441"/>
      <c r="F956" s="441"/>
      <c r="G956" s="441"/>
      <c r="H956" s="441"/>
      <c r="I956" s="441"/>
      <c r="J956" s="441"/>
      <c r="K956" s="441"/>
      <c r="L956" s="441"/>
      <c r="M956" s="441"/>
      <c r="N956" s="441"/>
      <c r="O956" s="441"/>
      <c r="P956" s="441"/>
      <c r="Q956" s="441"/>
      <c r="R956" s="441"/>
    </row>
    <row r="957" spans="4:18" ht="15.75" customHeight="1" x14ac:dyDescent="0.25">
      <c r="D957" s="441"/>
      <c r="E957" s="441"/>
      <c r="F957" s="441"/>
      <c r="G957" s="441"/>
      <c r="H957" s="441"/>
      <c r="I957" s="441"/>
      <c r="J957" s="441"/>
      <c r="K957" s="441"/>
      <c r="L957" s="441"/>
      <c r="M957" s="441"/>
      <c r="N957" s="441"/>
      <c r="O957" s="441"/>
      <c r="P957" s="441"/>
      <c r="Q957" s="441"/>
      <c r="R957" s="441"/>
    </row>
    <row r="958" spans="4:18" ht="15.75" customHeight="1" x14ac:dyDescent="0.25">
      <c r="D958" s="441"/>
      <c r="E958" s="441"/>
      <c r="F958" s="441"/>
      <c r="G958" s="441"/>
      <c r="H958" s="441"/>
      <c r="I958" s="441"/>
      <c r="J958" s="441"/>
      <c r="K958" s="441"/>
      <c r="L958" s="441"/>
      <c r="M958" s="441"/>
      <c r="N958" s="441"/>
      <c r="O958" s="441"/>
      <c r="P958" s="441"/>
      <c r="Q958" s="441"/>
      <c r="R958" s="441"/>
    </row>
    <row r="959" spans="4:18" ht="15.75" customHeight="1" x14ac:dyDescent="0.25">
      <c r="D959" s="441"/>
      <c r="E959" s="441"/>
      <c r="F959" s="441"/>
      <c r="G959" s="441"/>
      <c r="H959" s="441"/>
      <c r="I959" s="441"/>
      <c r="J959" s="441"/>
      <c r="K959" s="441"/>
      <c r="L959" s="441"/>
      <c r="M959" s="441"/>
      <c r="N959" s="441"/>
      <c r="O959" s="441"/>
      <c r="P959" s="441"/>
      <c r="Q959" s="441"/>
      <c r="R959" s="441"/>
    </row>
    <row r="960" spans="4:18" ht="15.75" customHeight="1" x14ac:dyDescent="0.25">
      <c r="D960" s="441"/>
      <c r="E960" s="441"/>
      <c r="F960" s="441"/>
      <c r="G960" s="441"/>
      <c r="H960" s="441"/>
      <c r="I960" s="441"/>
      <c r="J960" s="441"/>
      <c r="K960" s="441"/>
      <c r="L960" s="441"/>
      <c r="M960" s="441"/>
      <c r="N960" s="441"/>
      <c r="O960" s="441"/>
      <c r="P960" s="441"/>
      <c r="Q960" s="441"/>
      <c r="R960" s="441"/>
    </row>
    <row r="961" spans="4:18" ht="15.75" customHeight="1" x14ac:dyDescent="0.25">
      <c r="D961" s="441"/>
      <c r="E961" s="441"/>
      <c r="F961" s="441"/>
      <c r="G961" s="441"/>
      <c r="H961" s="441"/>
      <c r="I961" s="441"/>
      <c r="J961" s="441"/>
      <c r="K961" s="441"/>
      <c r="L961" s="441"/>
      <c r="M961" s="441"/>
      <c r="N961" s="441"/>
      <c r="O961" s="441"/>
      <c r="P961" s="441"/>
      <c r="Q961" s="441"/>
      <c r="R961" s="441"/>
    </row>
    <row r="962" spans="4:18" ht="15.75" customHeight="1" x14ac:dyDescent="0.25">
      <c r="D962" s="441"/>
      <c r="E962" s="441"/>
      <c r="F962" s="441"/>
      <c r="G962" s="441"/>
      <c r="H962" s="441"/>
      <c r="I962" s="441"/>
      <c r="J962" s="441"/>
      <c r="K962" s="441"/>
      <c r="L962" s="441"/>
      <c r="M962" s="441"/>
      <c r="N962" s="441"/>
      <c r="O962" s="441"/>
      <c r="P962" s="441"/>
      <c r="Q962" s="441"/>
      <c r="R962" s="441"/>
    </row>
    <row r="963" spans="4:18" ht="15.75" customHeight="1" x14ac:dyDescent="0.25">
      <c r="D963" s="441"/>
      <c r="E963" s="441"/>
      <c r="F963" s="441"/>
      <c r="G963" s="441"/>
      <c r="H963" s="441"/>
      <c r="I963" s="441"/>
      <c r="J963" s="441"/>
      <c r="K963" s="441"/>
      <c r="L963" s="441"/>
      <c r="M963" s="441"/>
      <c r="N963" s="441"/>
      <c r="O963" s="441"/>
      <c r="P963" s="441"/>
      <c r="Q963" s="441"/>
      <c r="R963" s="441"/>
    </row>
    <row r="964" spans="4:18" ht="15.75" customHeight="1" x14ac:dyDescent="0.25">
      <c r="D964" s="441"/>
      <c r="E964" s="441"/>
      <c r="F964" s="441"/>
      <c r="G964" s="441"/>
      <c r="H964" s="441"/>
      <c r="I964" s="441"/>
      <c r="J964" s="441"/>
      <c r="K964" s="441"/>
      <c r="L964" s="441"/>
      <c r="M964" s="441"/>
      <c r="N964" s="441"/>
      <c r="O964" s="441"/>
      <c r="P964" s="441"/>
      <c r="Q964" s="441"/>
      <c r="R964" s="441"/>
    </row>
    <row r="965" spans="4:18" ht="15.75" customHeight="1" x14ac:dyDescent="0.25">
      <c r="D965" s="441"/>
      <c r="E965" s="441"/>
      <c r="F965" s="441"/>
      <c r="G965" s="441"/>
      <c r="H965" s="441"/>
      <c r="I965" s="441"/>
      <c r="J965" s="441"/>
      <c r="K965" s="441"/>
      <c r="L965" s="441"/>
      <c r="M965" s="441"/>
      <c r="N965" s="441"/>
      <c r="O965" s="441"/>
      <c r="P965" s="441"/>
      <c r="Q965" s="441"/>
      <c r="R965" s="441"/>
    </row>
    <row r="966" spans="4:18" ht="15.75" customHeight="1" x14ac:dyDescent="0.25">
      <c r="D966" s="441"/>
      <c r="E966" s="441"/>
      <c r="F966" s="441"/>
      <c r="G966" s="441"/>
      <c r="H966" s="441"/>
      <c r="I966" s="441"/>
      <c r="J966" s="441"/>
      <c r="K966" s="441"/>
      <c r="L966" s="441"/>
      <c r="M966" s="441"/>
      <c r="N966" s="441"/>
      <c r="O966" s="441"/>
      <c r="P966" s="441"/>
      <c r="Q966" s="441"/>
      <c r="R966" s="441"/>
    </row>
    <row r="967" spans="4:18" ht="15.75" customHeight="1" x14ac:dyDescent="0.25">
      <c r="D967" s="441"/>
      <c r="E967" s="441"/>
      <c r="F967" s="441"/>
      <c r="G967" s="441"/>
      <c r="H967" s="441"/>
      <c r="I967" s="441"/>
      <c r="J967" s="441"/>
      <c r="K967" s="441"/>
      <c r="L967" s="441"/>
      <c r="M967" s="441"/>
      <c r="N967" s="441"/>
      <c r="O967" s="441"/>
      <c r="P967" s="441"/>
      <c r="Q967" s="441"/>
      <c r="R967" s="441"/>
    </row>
    <row r="968" spans="4:18" ht="15.75" customHeight="1" x14ac:dyDescent="0.25">
      <c r="D968" s="441"/>
      <c r="E968" s="441"/>
      <c r="F968" s="441"/>
      <c r="G968" s="441"/>
      <c r="H968" s="441"/>
      <c r="I968" s="441"/>
      <c r="J968" s="441"/>
      <c r="K968" s="441"/>
      <c r="L968" s="441"/>
      <c r="M968" s="441"/>
      <c r="N968" s="441"/>
      <c r="O968" s="441"/>
      <c r="P968" s="441"/>
      <c r="Q968" s="441"/>
      <c r="R968" s="441"/>
    </row>
    <row r="969" spans="4:18" ht="15.75" customHeight="1" x14ac:dyDescent="0.25">
      <c r="D969" s="441"/>
      <c r="E969" s="441"/>
      <c r="F969" s="441"/>
      <c r="G969" s="441"/>
      <c r="H969" s="441"/>
      <c r="I969" s="441"/>
      <c r="J969" s="441"/>
      <c r="K969" s="441"/>
      <c r="L969" s="441"/>
      <c r="M969" s="441"/>
      <c r="N969" s="441"/>
      <c r="O969" s="441"/>
      <c r="P969" s="441"/>
      <c r="Q969" s="441"/>
      <c r="R969" s="441"/>
    </row>
    <row r="970" spans="4:18" ht="15.75" customHeight="1" x14ac:dyDescent="0.25">
      <c r="D970" s="441"/>
      <c r="E970" s="441"/>
      <c r="F970" s="441"/>
      <c r="G970" s="441"/>
      <c r="H970" s="441"/>
      <c r="I970" s="441"/>
      <c r="J970" s="441"/>
      <c r="K970" s="441"/>
      <c r="L970" s="441"/>
      <c r="M970" s="441"/>
      <c r="N970" s="441"/>
      <c r="O970" s="441"/>
      <c r="P970" s="441"/>
      <c r="Q970" s="441"/>
      <c r="R970" s="441"/>
    </row>
    <row r="971" spans="4:18" ht="15.75" customHeight="1" x14ac:dyDescent="0.25">
      <c r="D971" s="441"/>
      <c r="E971" s="441"/>
      <c r="F971" s="441"/>
      <c r="G971" s="441"/>
      <c r="H971" s="441"/>
      <c r="I971" s="441"/>
      <c r="J971" s="441"/>
      <c r="K971" s="441"/>
      <c r="L971" s="441"/>
      <c r="M971" s="441"/>
      <c r="N971" s="441"/>
      <c r="O971" s="441"/>
      <c r="P971" s="441"/>
      <c r="Q971" s="441"/>
      <c r="R971" s="441"/>
    </row>
    <row r="972" spans="4:18" ht="15.75" customHeight="1" x14ac:dyDescent="0.25">
      <c r="D972" s="441"/>
      <c r="E972" s="441"/>
      <c r="F972" s="441"/>
      <c r="G972" s="441"/>
      <c r="H972" s="441"/>
      <c r="I972" s="441"/>
      <c r="J972" s="441"/>
      <c r="K972" s="441"/>
      <c r="L972" s="441"/>
      <c r="M972" s="441"/>
      <c r="N972" s="441"/>
      <c r="O972" s="441"/>
      <c r="P972" s="441"/>
      <c r="Q972" s="441"/>
      <c r="R972" s="441"/>
    </row>
    <row r="973" spans="4:18" ht="15.75" customHeight="1" x14ac:dyDescent="0.25">
      <c r="D973" s="441"/>
      <c r="E973" s="441"/>
      <c r="F973" s="441"/>
      <c r="G973" s="441"/>
      <c r="H973" s="441"/>
      <c r="I973" s="441"/>
      <c r="J973" s="441"/>
      <c r="K973" s="441"/>
      <c r="L973" s="441"/>
      <c r="M973" s="441"/>
      <c r="N973" s="441"/>
      <c r="O973" s="441"/>
      <c r="P973" s="441"/>
      <c r="Q973" s="441"/>
      <c r="R973" s="441"/>
    </row>
    <row r="974" spans="4:18" ht="15.75" customHeight="1" x14ac:dyDescent="0.25">
      <c r="D974" s="441"/>
      <c r="E974" s="441"/>
      <c r="F974" s="441"/>
      <c r="G974" s="441"/>
      <c r="H974" s="441"/>
      <c r="I974" s="441"/>
      <c r="J974" s="441"/>
      <c r="K974" s="441"/>
      <c r="L974" s="441"/>
      <c r="M974" s="441"/>
      <c r="N974" s="441"/>
      <c r="O974" s="441"/>
      <c r="P974" s="441"/>
      <c r="Q974" s="441"/>
      <c r="R974" s="441"/>
    </row>
    <row r="975" spans="4:18" ht="15.75" customHeight="1" x14ac:dyDescent="0.25">
      <c r="D975" s="441"/>
      <c r="E975" s="441"/>
      <c r="F975" s="441"/>
      <c r="G975" s="441"/>
      <c r="H975" s="441"/>
      <c r="I975" s="441"/>
      <c r="J975" s="441"/>
      <c r="K975" s="441"/>
      <c r="L975" s="441"/>
      <c r="M975" s="441"/>
      <c r="N975" s="441"/>
      <c r="O975" s="441"/>
      <c r="P975" s="441"/>
      <c r="Q975" s="441"/>
      <c r="R975" s="441"/>
    </row>
    <row r="976" spans="4:18" ht="15.75" customHeight="1" x14ac:dyDescent="0.25">
      <c r="D976" s="441"/>
      <c r="E976" s="441"/>
      <c r="F976" s="441"/>
      <c r="G976" s="441"/>
      <c r="H976" s="441"/>
      <c r="I976" s="441"/>
      <c r="J976" s="441"/>
      <c r="K976" s="441"/>
      <c r="L976" s="441"/>
      <c r="M976" s="441"/>
      <c r="N976" s="441"/>
      <c r="O976" s="441"/>
      <c r="P976" s="441"/>
      <c r="Q976" s="441"/>
      <c r="R976" s="441"/>
    </row>
    <row r="977" spans="4:18" ht="15.75" customHeight="1" x14ac:dyDescent="0.25">
      <c r="D977" s="441"/>
      <c r="E977" s="441"/>
      <c r="F977" s="441"/>
      <c r="G977" s="441"/>
      <c r="H977" s="441"/>
      <c r="I977" s="441"/>
      <c r="J977" s="441"/>
      <c r="K977" s="441"/>
      <c r="L977" s="441"/>
      <c r="M977" s="441"/>
      <c r="N977" s="441"/>
      <c r="O977" s="441"/>
      <c r="P977" s="441"/>
      <c r="Q977" s="441"/>
      <c r="R977" s="441"/>
    </row>
    <row r="978" spans="4:18" ht="15.75" customHeight="1" x14ac:dyDescent="0.25">
      <c r="D978" s="441"/>
      <c r="E978" s="441"/>
      <c r="F978" s="441"/>
      <c r="G978" s="441"/>
      <c r="H978" s="441"/>
      <c r="I978" s="441"/>
      <c r="J978" s="441"/>
      <c r="K978" s="441"/>
      <c r="L978" s="441"/>
      <c r="M978" s="441"/>
      <c r="N978" s="441"/>
      <c r="O978" s="441"/>
      <c r="P978" s="441"/>
      <c r="Q978" s="441"/>
      <c r="R978" s="441"/>
    </row>
    <row r="979" spans="4:18" ht="15.75" customHeight="1" x14ac:dyDescent="0.25">
      <c r="D979" s="441"/>
      <c r="E979" s="441"/>
      <c r="F979" s="441"/>
      <c r="G979" s="441"/>
      <c r="H979" s="441"/>
      <c r="I979" s="441"/>
      <c r="J979" s="441"/>
      <c r="K979" s="441"/>
      <c r="L979" s="441"/>
      <c r="M979" s="441"/>
      <c r="N979" s="441"/>
      <c r="O979" s="441"/>
      <c r="P979" s="441"/>
      <c r="Q979" s="441"/>
      <c r="R979" s="441"/>
    </row>
    <row r="980" spans="4:18" ht="15.75" customHeight="1" x14ac:dyDescent="0.25">
      <c r="D980" s="441"/>
      <c r="E980" s="441"/>
      <c r="F980" s="441"/>
      <c r="G980" s="441"/>
      <c r="H980" s="441"/>
      <c r="I980" s="441"/>
      <c r="J980" s="441"/>
      <c r="K980" s="441"/>
      <c r="L980" s="441"/>
      <c r="M980" s="441"/>
      <c r="N980" s="441"/>
      <c r="O980" s="441"/>
      <c r="P980" s="441"/>
      <c r="Q980" s="441"/>
      <c r="R980" s="441"/>
    </row>
    <row r="981" spans="4:18" ht="15.75" customHeight="1" x14ac:dyDescent="0.25">
      <c r="D981" s="441"/>
      <c r="E981" s="441"/>
      <c r="F981" s="441"/>
      <c r="G981" s="441"/>
      <c r="H981" s="441"/>
      <c r="I981" s="441"/>
      <c r="J981" s="441"/>
      <c r="K981" s="441"/>
      <c r="L981" s="441"/>
      <c r="M981" s="441"/>
      <c r="N981" s="441"/>
      <c r="O981" s="441"/>
      <c r="P981" s="441"/>
      <c r="Q981" s="441"/>
      <c r="R981" s="441"/>
    </row>
    <row r="982" spans="4:18" ht="15.75" customHeight="1" x14ac:dyDescent="0.25">
      <c r="D982" s="441"/>
      <c r="E982" s="441"/>
      <c r="F982" s="441"/>
      <c r="G982" s="441"/>
      <c r="H982" s="441"/>
      <c r="I982" s="441"/>
      <c r="J982" s="441"/>
      <c r="K982" s="441"/>
      <c r="L982" s="441"/>
      <c r="M982" s="441"/>
      <c r="N982" s="441"/>
      <c r="O982" s="441"/>
      <c r="P982" s="441"/>
      <c r="Q982" s="441"/>
      <c r="R982" s="441"/>
    </row>
    <row r="983" spans="4:18" ht="15.75" customHeight="1" x14ac:dyDescent="0.25">
      <c r="D983" s="441"/>
      <c r="E983" s="441"/>
      <c r="F983" s="441"/>
      <c r="G983" s="441"/>
      <c r="H983" s="441"/>
      <c r="I983" s="441"/>
      <c r="J983" s="441"/>
      <c r="K983" s="441"/>
      <c r="L983" s="441"/>
      <c r="M983" s="441"/>
      <c r="N983" s="441"/>
      <c r="O983" s="441"/>
      <c r="P983" s="441"/>
      <c r="Q983" s="441"/>
      <c r="R983" s="441"/>
    </row>
    <row r="984" spans="4:18" ht="15.75" customHeight="1" x14ac:dyDescent="0.25">
      <c r="D984" s="441"/>
      <c r="E984" s="441"/>
      <c r="F984" s="441"/>
      <c r="G984" s="441"/>
      <c r="H984" s="441"/>
      <c r="I984" s="441"/>
      <c r="J984" s="441"/>
      <c r="K984" s="441"/>
      <c r="L984" s="441"/>
      <c r="M984" s="441"/>
      <c r="N984" s="441"/>
      <c r="O984" s="441"/>
      <c r="P984" s="441"/>
      <c r="Q984" s="441"/>
      <c r="R984" s="441"/>
    </row>
    <row r="985" spans="4:18" ht="15.75" customHeight="1" x14ac:dyDescent="0.25">
      <c r="D985" s="441"/>
      <c r="E985" s="441"/>
      <c r="F985" s="441"/>
      <c r="G985" s="441"/>
      <c r="H985" s="441"/>
      <c r="I985" s="441"/>
      <c r="J985" s="441"/>
      <c r="K985" s="441"/>
      <c r="L985" s="441"/>
      <c r="M985" s="441"/>
      <c r="N985" s="441"/>
      <c r="O985" s="441"/>
      <c r="P985" s="441"/>
      <c r="Q985" s="441"/>
      <c r="R985" s="441"/>
    </row>
    <row r="986" spans="4:18" ht="15.75" customHeight="1" x14ac:dyDescent="0.25">
      <c r="D986" s="441"/>
      <c r="E986" s="441"/>
      <c r="F986" s="441"/>
      <c r="G986" s="441"/>
      <c r="H986" s="441"/>
      <c r="I986" s="441"/>
      <c r="J986" s="441"/>
      <c r="K986" s="441"/>
      <c r="L986" s="441"/>
      <c r="M986" s="441"/>
      <c r="N986" s="441"/>
      <c r="O986" s="441"/>
      <c r="P986" s="441"/>
      <c r="Q986" s="441"/>
      <c r="R986" s="441"/>
    </row>
    <row r="987" spans="4:18" ht="15.75" customHeight="1" x14ac:dyDescent="0.25">
      <c r="D987" s="441"/>
      <c r="E987" s="441"/>
      <c r="F987" s="441"/>
      <c r="G987" s="441"/>
      <c r="H987" s="441"/>
      <c r="I987" s="441"/>
      <c r="J987" s="441"/>
      <c r="K987" s="441"/>
      <c r="L987" s="441"/>
      <c r="M987" s="441"/>
      <c r="N987" s="441"/>
      <c r="O987" s="441"/>
      <c r="P987" s="441"/>
      <c r="Q987" s="441"/>
      <c r="R987" s="441"/>
    </row>
    <row r="988" spans="4:18" ht="15.75" customHeight="1" x14ac:dyDescent="0.25">
      <c r="D988" s="441"/>
      <c r="E988" s="441"/>
      <c r="F988" s="441"/>
      <c r="G988" s="441"/>
      <c r="H988" s="441"/>
      <c r="I988" s="441"/>
      <c r="J988" s="441"/>
      <c r="K988" s="441"/>
      <c r="L988" s="441"/>
      <c r="M988" s="441"/>
      <c r="N988" s="441"/>
      <c r="O988" s="441"/>
      <c r="P988" s="441"/>
      <c r="Q988" s="441"/>
      <c r="R988" s="441"/>
    </row>
    <row r="989" spans="4:18" ht="15.75" customHeight="1" x14ac:dyDescent="0.25">
      <c r="D989" s="441"/>
      <c r="E989" s="441"/>
      <c r="F989" s="441"/>
      <c r="G989" s="441"/>
      <c r="H989" s="441"/>
      <c r="I989" s="441"/>
      <c r="J989" s="441"/>
      <c r="K989" s="441"/>
      <c r="L989" s="441"/>
      <c r="M989" s="441"/>
      <c r="N989" s="441"/>
      <c r="O989" s="441"/>
      <c r="P989" s="441"/>
      <c r="Q989" s="441"/>
      <c r="R989" s="441"/>
    </row>
    <row r="990" spans="4:18" ht="15.75" customHeight="1" x14ac:dyDescent="0.25">
      <c r="D990" s="441"/>
      <c r="E990" s="441"/>
      <c r="F990" s="441"/>
      <c r="G990" s="441"/>
      <c r="H990" s="441"/>
      <c r="I990" s="441"/>
      <c r="J990" s="441"/>
      <c r="K990" s="441"/>
      <c r="L990" s="441"/>
      <c r="M990" s="441"/>
      <c r="N990" s="441"/>
      <c r="O990" s="441"/>
      <c r="P990" s="441"/>
      <c r="Q990" s="441"/>
      <c r="R990" s="441"/>
    </row>
    <row r="991" spans="4:18" ht="15.75" customHeight="1" x14ac:dyDescent="0.25">
      <c r="D991" s="441"/>
      <c r="E991" s="441"/>
      <c r="F991" s="441"/>
      <c r="G991" s="441"/>
      <c r="H991" s="441"/>
      <c r="I991" s="441"/>
      <c r="J991" s="441"/>
      <c r="K991" s="441"/>
      <c r="L991" s="441"/>
      <c r="M991" s="441"/>
      <c r="N991" s="441"/>
      <c r="O991" s="441"/>
      <c r="P991" s="441"/>
      <c r="Q991" s="441"/>
      <c r="R991" s="441"/>
    </row>
    <row r="992" spans="4:18" ht="15.75" customHeight="1" x14ac:dyDescent="0.25">
      <c r="D992" s="441"/>
      <c r="E992" s="441"/>
      <c r="F992" s="441"/>
      <c r="G992" s="441"/>
      <c r="H992" s="441"/>
      <c r="I992" s="441"/>
      <c r="J992" s="441"/>
      <c r="K992" s="441"/>
      <c r="L992" s="441"/>
      <c r="M992" s="441"/>
      <c r="N992" s="441"/>
      <c r="O992" s="441"/>
      <c r="P992" s="441"/>
      <c r="Q992" s="441"/>
      <c r="R992" s="441"/>
    </row>
    <row r="993" spans="4:18" ht="15.75" customHeight="1" x14ac:dyDescent="0.25">
      <c r="D993" s="441"/>
      <c r="E993" s="441"/>
      <c r="F993" s="441"/>
      <c r="G993" s="441"/>
      <c r="H993" s="441"/>
      <c r="I993" s="441"/>
      <c r="J993" s="441"/>
      <c r="K993" s="441"/>
      <c r="L993" s="441"/>
      <c r="M993" s="441"/>
      <c r="N993" s="441"/>
      <c r="O993" s="441"/>
      <c r="P993" s="441"/>
      <c r="Q993" s="441"/>
      <c r="R993" s="441"/>
    </row>
    <row r="994" spans="4:18" ht="15.75" customHeight="1" x14ac:dyDescent="0.25">
      <c r="D994" s="441"/>
      <c r="E994" s="441"/>
      <c r="F994" s="441"/>
      <c r="G994" s="441"/>
      <c r="H994" s="441"/>
      <c r="I994" s="441"/>
      <c r="J994" s="441"/>
      <c r="K994" s="441"/>
      <c r="L994" s="441"/>
      <c r="M994" s="441"/>
      <c r="N994" s="441"/>
      <c r="O994" s="441"/>
      <c r="P994" s="441"/>
      <c r="Q994" s="441"/>
      <c r="R994" s="441"/>
    </row>
    <row r="995" spans="4:18" ht="15.75" customHeight="1" x14ac:dyDescent="0.25">
      <c r="D995" s="441"/>
      <c r="E995" s="441"/>
      <c r="F995" s="441"/>
      <c r="G995" s="441"/>
      <c r="H995" s="441"/>
      <c r="I995" s="441"/>
      <c r="J995" s="441"/>
      <c r="K995" s="441"/>
      <c r="L995" s="441"/>
      <c r="M995" s="441"/>
      <c r="N995" s="441"/>
      <c r="O995" s="441"/>
      <c r="P995" s="441"/>
      <c r="Q995" s="441"/>
      <c r="R995" s="441"/>
    </row>
    <row r="996" spans="4:18" ht="15.75" customHeight="1" x14ac:dyDescent="0.25">
      <c r="D996" s="441"/>
      <c r="E996" s="441"/>
      <c r="F996" s="441"/>
      <c r="G996" s="441"/>
      <c r="H996" s="441"/>
      <c r="I996" s="441"/>
      <c r="J996" s="441"/>
      <c r="K996" s="441"/>
      <c r="L996" s="441"/>
      <c r="M996" s="441"/>
      <c r="N996" s="441"/>
      <c r="O996" s="441"/>
      <c r="P996" s="441"/>
      <c r="Q996" s="441"/>
      <c r="R996" s="441"/>
    </row>
    <row r="997" spans="4:18" ht="15.75" customHeight="1" x14ac:dyDescent="0.25">
      <c r="D997" s="441"/>
      <c r="E997" s="441"/>
      <c r="F997" s="441"/>
      <c r="G997" s="441"/>
      <c r="H997" s="441"/>
      <c r="I997" s="441"/>
      <c r="J997" s="441"/>
      <c r="K997" s="441"/>
      <c r="L997" s="441"/>
      <c r="M997" s="441"/>
      <c r="N997" s="441"/>
      <c r="O997" s="441"/>
      <c r="P997" s="441"/>
      <c r="Q997" s="441"/>
      <c r="R997" s="441"/>
    </row>
    <row r="998" spans="4:18" ht="15.75" customHeight="1" x14ac:dyDescent="0.25">
      <c r="D998" s="441"/>
      <c r="E998" s="441"/>
      <c r="F998" s="441"/>
      <c r="G998" s="441"/>
      <c r="H998" s="441"/>
      <c r="I998" s="441"/>
      <c r="J998" s="441"/>
      <c r="K998" s="441"/>
      <c r="L998" s="441"/>
      <c r="M998" s="441"/>
      <c r="N998" s="441"/>
      <c r="O998" s="441"/>
      <c r="P998" s="441"/>
      <c r="Q998" s="441"/>
      <c r="R998" s="441"/>
    </row>
    <row r="999" spans="4:18" ht="15.75" customHeight="1" x14ac:dyDescent="0.25">
      <c r="D999" s="441"/>
      <c r="E999" s="441"/>
      <c r="F999" s="441"/>
      <c r="G999" s="441"/>
      <c r="H999" s="441"/>
      <c r="I999" s="441"/>
      <c r="J999" s="441"/>
      <c r="K999" s="441"/>
      <c r="L999" s="441"/>
      <c r="M999" s="441"/>
      <c r="N999" s="441"/>
      <c r="O999" s="441"/>
      <c r="P999" s="441"/>
      <c r="Q999" s="441"/>
      <c r="R999" s="441"/>
    </row>
    <row r="1000" spans="4:18" ht="15.75" customHeight="1" x14ac:dyDescent="0.25">
      <c r="D1000" s="441"/>
      <c r="E1000" s="441"/>
      <c r="F1000" s="441"/>
      <c r="G1000" s="441"/>
      <c r="H1000" s="441"/>
      <c r="I1000" s="441"/>
      <c r="J1000" s="441"/>
      <c r="K1000" s="441"/>
      <c r="L1000" s="441"/>
      <c r="M1000" s="441"/>
      <c r="N1000" s="441"/>
      <c r="O1000" s="441"/>
      <c r="P1000" s="441"/>
      <c r="Q1000" s="441"/>
      <c r="R1000" s="441"/>
    </row>
  </sheetData>
  <mergeCells count="4">
    <mergeCell ref="A2:A8"/>
    <mergeCell ref="A10:A18"/>
    <mergeCell ref="A20:A21"/>
    <mergeCell ref="A23:C23"/>
  </mergeCells>
  <pageMargins left="0.7" right="0.7" top="0.75" bottom="0.75" header="0.511811023622047" footer="0.511811023622047"/>
  <pageSetup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1156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Matriz planificación 2023</vt:lpstr>
      <vt:lpstr>UPEG</vt:lpstr>
      <vt:lpstr>Consolidado</vt:lpstr>
      <vt:lpstr>PGM</vt:lpstr>
      <vt:lpstr>Presupuesto por actividad</vt:lpstr>
      <vt:lpstr>FP05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BANEGAS</dc:creator>
  <dc:description/>
  <cp:lastModifiedBy>rosa mejia</cp:lastModifiedBy>
  <cp:revision>128</cp:revision>
  <dcterms:created xsi:type="dcterms:W3CDTF">2006-09-16T00:00:00Z</dcterms:created>
  <dcterms:modified xsi:type="dcterms:W3CDTF">2023-05-23T16:00:33Z</dcterms:modified>
  <dc:language>es-HN</dc:language>
</cp:coreProperties>
</file>